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0770" activeTab="1"/>
  </bookViews>
  <sheets>
    <sheet name="litina, ocel" sheetId="1" r:id="rId1"/>
    <sheet name="plechové panely" sheetId="2" r:id="rId2"/>
  </sheets>
  <definedNames/>
  <calcPr fullCalcOnLoad="1"/>
</workbook>
</file>

<file path=xl/sharedStrings.xml><?xml version="1.0" encoding="utf-8"?>
<sst xmlns="http://schemas.openxmlformats.org/spreadsheetml/2006/main" count="222" uniqueCount="109">
  <si>
    <t>ocel</t>
  </si>
  <si>
    <t>B</t>
  </si>
  <si>
    <t>litina</t>
  </si>
  <si>
    <t>W</t>
  </si>
  <si>
    <t>materiál</t>
  </si>
  <si>
    <t>hloubka</t>
  </si>
  <si>
    <t>typ</t>
  </si>
  <si>
    <t>radiátoru</t>
  </si>
  <si>
    <t>počet</t>
  </si>
  <si>
    <t>článků</t>
  </si>
  <si>
    <t>objednací</t>
  </si>
  <si>
    <t>kód</t>
  </si>
  <si>
    <t>čl.</t>
  </si>
  <si>
    <t>celkem</t>
  </si>
  <si>
    <t>nová</t>
  </si>
  <si>
    <t>A</t>
  </si>
  <si>
    <t>C</t>
  </si>
  <si>
    <t>D</t>
  </si>
  <si>
    <t>E</t>
  </si>
  <si>
    <t>F</t>
  </si>
  <si>
    <t>POSTUP:</t>
  </si>
  <si>
    <t>PŘEPOČET LITINOVÝCH NEBO OCELOVÝCH RADIÁTORŮ</t>
  </si>
  <si>
    <t>délka</t>
  </si>
  <si>
    <t>PŘEPOČET PLECHOVÝCH PANELOVÝCH RADIÁTORŮ</t>
  </si>
  <si>
    <t>90/70/20</t>
  </si>
  <si>
    <t>mm</t>
  </si>
  <si>
    <t>hliníkový radiátor</t>
  </si>
  <si>
    <t>původní radiátor</t>
  </si>
  <si>
    <t>název</t>
  </si>
  <si>
    <t>místnosti</t>
  </si>
  <si>
    <t>POZNÁMKA:</t>
  </si>
  <si>
    <t>výška</t>
  </si>
  <si>
    <t>NA HLINÍKOVÉ RADIÁTORY LIPOVICA</t>
  </si>
  <si>
    <t>E2</t>
  </si>
  <si>
    <t>S3</t>
  </si>
  <si>
    <t>S5</t>
  </si>
  <si>
    <t>S6</t>
  </si>
  <si>
    <t>S7</t>
  </si>
  <si>
    <t>O3</t>
  </si>
  <si>
    <t>O5</t>
  </si>
  <si>
    <t>O6</t>
  </si>
  <si>
    <t>AL</t>
  </si>
  <si>
    <t>S</t>
  </si>
  <si>
    <t>O</t>
  </si>
  <si>
    <t>?</t>
  </si>
  <si>
    <t>H</t>
  </si>
  <si>
    <t>G</t>
  </si>
  <si>
    <t>J</t>
  </si>
  <si>
    <t>Výpočet:</t>
  </si>
  <si>
    <t>I</t>
  </si>
  <si>
    <t>název místnosti</t>
  </si>
  <si>
    <t>Zadání k přepočtu:</t>
  </si>
  <si>
    <t>75/65/20</t>
  </si>
  <si>
    <r>
      <t>materiál</t>
    </r>
    <r>
      <rPr>
        <sz val="10"/>
        <rFont val="Calibri"/>
        <family val="0"/>
      </rPr>
      <t xml:space="preserve"> původního radiátoru (litina nebo ocel)</t>
    </r>
  </si>
  <si>
    <r>
      <t xml:space="preserve">hloubka </t>
    </r>
    <r>
      <rPr>
        <sz val="10"/>
        <rFont val="Calibri"/>
        <family val="0"/>
      </rPr>
      <t>původního radiátoru (</t>
    </r>
    <r>
      <rPr>
        <b/>
        <sz val="10"/>
        <rFont val="Calibri"/>
        <family val="0"/>
      </rPr>
      <t xml:space="preserve">ocel </t>
    </r>
    <r>
      <rPr>
        <sz val="10"/>
        <rFont val="Calibri"/>
        <family val="0"/>
      </rPr>
      <t xml:space="preserve">nemá hloubku </t>
    </r>
    <r>
      <rPr>
        <b/>
        <sz val="10"/>
        <rFont val="Calibri"/>
        <family val="0"/>
      </rPr>
      <t>110 a 250)</t>
    </r>
  </si>
  <si>
    <r>
      <t>počet článků</t>
    </r>
    <r>
      <rPr>
        <sz val="10"/>
        <rFont val="Calibri"/>
        <family val="0"/>
      </rPr>
      <t xml:space="preserve"> původního radiátoru</t>
    </r>
  </si>
  <si>
    <t>a/</t>
  </si>
  <si>
    <t>b/</t>
  </si>
  <si>
    <t xml:space="preserve">c/ </t>
  </si>
  <si>
    <t>c/</t>
  </si>
  <si>
    <t>ORION</t>
  </si>
  <si>
    <t>EKONOMIK</t>
  </si>
  <si>
    <t>označení</t>
  </si>
  <si>
    <t>a/ všechny radiátory jsou srovnávány pro teplotní spád 75/65/20°C podle evropské normy EN 442</t>
  </si>
  <si>
    <t>PROVOZNÍ PODMÍNKY:</t>
  </si>
  <si>
    <r>
      <t>výška</t>
    </r>
    <r>
      <rPr>
        <sz val="10"/>
        <rFont val="Calibri"/>
        <family val="2"/>
      </rPr>
      <t xml:space="preserve"> hliníkového radiátoru</t>
    </r>
  </si>
  <si>
    <r>
      <t>délka</t>
    </r>
    <r>
      <rPr>
        <sz val="10"/>
        <rFont val="Calibri"/>
        <family val="2"/>
      </rPr>
      <t xml:space="preserve"> hliníkového radiátoru</t>
    </r>
  </si>
  <si>
    <r>
      <t xml:space="preserve">označení </t>
    </r>
    <r>
      <rPr>
        <sz val="10"/>
        <rFont val="Calibri"/>
        <family val="2"/>
      </rPr>
      <t>hliníkového radiátoru</t>
    </r>
  </si>
  <si>
    <r>
      <t xml:space="preserve">počet článků </t>
    </r>
    <r>
      <rPr>
        <sz val="10"/>
        <rFont val="Calibri"/>
        <family val="2"/>
      </rPr>
      <t>hliníkového radiátoru</t>
    </r>
  </si>
  <si>
    <r>
      <t xml:space="preserve">objednací kód </t>
    </r>
    <r>
      <rPr>
        <sz val="10"/>
        <rFont val="Calibri"/>
        <family val="2"/>
      </rPr>
      <t>pro bílou barvu RAL 9016</t>
    </r>
  </si>
  <si>
    <r>
      <t xml:space="preserve">typ </t>
    </r>
    <r>
      <rPr>
        <sz val="10"/>
        <rFont val="Calibri"/>
        <family val="0"/>
      </rPr>
      <t>plechového radiátoru</t>
    </r>
  </si>
  <si>
    <r>
      <t xml:space="preserve">výška </t>
    </r>
    <r>
      <rPr>
        <sz val="10"/>
        <rFont val="Calibri"/>
        <family val="0"/>
      </rPr>
      <t>plechového radiátoru</t>
    </r>
  </si>
  <si>
    <r>
      <t>délka</t>
    </r>
    <r>
      <rPr>
        <sz val="10"/>
        <rFont val="Calibri"/>
        <family val="0"/>
      </rPr>
      <t xml:space="preserve"> plechového radiátoru</t>
    </r>
  </si>
  <si>
    <r>
      <t xml:space="preserve">typ </t>
    </r>
    <r>
      <rPr>
        <sz val="10"/>
        <rFont val="Calibri"/>
        <family val="0"/>
      </rPr>
      <t>hliníkového radiátoru</t>
    </r>
  </si>
  <si>
    <t>plechový radiátor</t>
  </si>
  <si>
    <r>
      <t xml:space="preserve">plechový radiátor se označuje v projektech v pořadí </t>
    </r>
    <r>
      <rPr>
        <b/>
        <sz val="10"/>
        <color indexed="18"/>
        <rFont val="Calibri"/>
        <family val="2"/>
      </rPr>
      <t xml:space="preserve">typ - výška/délka např. </t>
    </r>
    <r>
      <rPr>
        <sz val="10"/>
        <color indexed="18"/>
        <rFont val="Calibri"/>
        <family val="2"/>
      </rPr>
      <t>21-600/1000</t>
    </r>
  </si>
  <si>
    <r>
      <t xml:space="preserve">přitom v </t>
    </r>
    <r>
      <rPr>
        <b/>
        <sz val="10"/>
        <color indexed="18"/>
        <rFont val="Calibri"/>
        <family val="2"/>
      </rPr>
      <t>typu</t>
    </r>
    <r>
      <rPr>
        <sz val="10"/>
        <color indexed="18"/>
        <rFont val="Calibri"/>
        <family val="2"/>
      </rPr>
      <t xml:space="preserve"> označuje </t>
    </r>
    <r>
      <rPr>
        <b/>
        <sz val="10"/>
        <color indexed="18"/>
        <rFont val="Calibri"/>
        <family val="2"/>
      </rPr>
      <t>1. číslice</t>
    </r>
    <r>
      <rPr>
        <sz val="10"/>
        <color indexed="18"/>
        <rFont val="Calibri"/>
        <family val="2"/>
      </rPr>
      <t xml:space="preserve"> počet ohřívaných panelů, </t>
    </r>
    <r>
      <rPr>
        <b/>
        <sz val="10"/>
        <color indexed="18"/>
        <rFont val="Calibri"/>
        <family val="2"/>
      </rPr>
      <t xml:space="preserve">2. číslice </t>
    </r>
    <r>
      <rPr>
        <sz val="10"/>
        <color indexed="18"/>
        <rFont val="Calibri"/>
        <family val="2"/>
      </rPr>
      <t>pak počet vlnovců mezi panely</t>
    </r>
  </si>
  <si>
    <r>
      <t xml:space="preserve">typ plechového radiátoru </t>
    </r>
    <r>
      <rPr>
        <sz val="10"/>
        <color indexed="18"/>
        <rFont val="Calibri"/>
        <family val="2"/>
      </rPr>
      <t xml:space="preserve">je možné určit i změřením jeho hloubky: 66 mm = </t>
    </r>
    <r>
      <rPr>
        <b/>
        <sz val="10"/>
        <color indexed="18"/>
        <rFont val="Calibri"/>
        <family val="2"/>
      </rPr>
      <t>typ 20 i 21</t>
    </r>
    <r>
      <rPr>
        <sz val="10"/>
        <color indexed="18"/>
        <rFont val="Calibri"/>
        <family val="2"/>
      </rPr>
      <t xml:space="preserve">, 100 mm = </t>
    </r>
    <r>
      <rPr>
        <b/>
        <sz val="10"/>
        <color indexed="18"/>
        <rFont val="Calibri"/>
        <family val="2"/>
      </rPr>
      <t>typ 22</t>
    </r>
    <r>
      <rPr>
        <sz val="10"/>
        <color indexed="18"/>
        <rFont val="Calibri"/>
        <family val="2"/>
      </rPr>
      <t xml:space="preserve">, 155 mm = </t>
    </r>
    <r>
      <rPr>
        <b/>
        <sz val="10"/>
        <color indexed="18"/>
        <rFont val="Calibri"/>
        <family val="2"/>
      </rPr>
      <t>typ</t>
    </r>
    <r>
      <rPr>
        <sz val="10"/>
        <color indexed="18"/>
        <rFont val="Calibri"/>
        <family val="2"/>
      </rPr>
      <t xml:space="preserve"> </t>
    </r>
    <r>
      <rPr>
        <b/>
        <sz val="10"/>
        <color indexed="18"/>
        <rFont val="Calibri"/>
        <family val="2"/>
      </rPr>
      <t>33</t>
    </r>
  </si>
  <si>
    <r>
      <t xml:space="preserve">zbývá zadat </t>
    </r>
    <r>
      <rPr>
        <b/>
        <sz val="10"/>
        <color indexed="18"/>
        <rFont val="Calibri"/>
        <family val="2"/>
      </rPr>
      <t>výšku</t>
    </r>
    <r>
      <rPr>
        <sz val="10"/>
        <color indexed="18"/>
        <rFont val="Calibri"/>
        <family val="0"/>
      </rPr>
      <t xml:space="preserve"> a </t>
    </r>
    <r>
      <rPr>
        <b/>
        <sz val="10"/>
        <color indexed="18"/>
        <rFont val="Calibri"/>
        <family val="2"/>
      </rPr>
      <t xml:space="preserve">délku </t>
    </r>
    <r>
      <rPr>
        <sz val="10"/>
        <color indexed="18"/>
        <rFont val="Calibri"/>
        <family val="0"/>
      </rPr>
      <t>plechového radiátoru</t>
    </r>
  </si>
  <si>
    <r>
      <t>na závěr zvolit</t>
    </r>
    <r>
      <rPr>
        <b/>
        <sz val="10"/>
        <color indexed="18"/>
        <rFont val="Calibri"/>
        <family val="2"/>
      </rPr>
      <t xml:space="preserve"> typ hliníkového radiátoru</t>
    </r>
  </si>
  <si>
    <r>
      <t xml:space="preserve">ujistit se, že </t>
    </r>
    <r>
      <rPr>
        <b/>
        <sz val="10"/>
        <color indexed="18"/>
        <rFont val="Calibri"/>
        <family val="2"/>
      </rPr>
      <t xml:space="preserve">rozteč </t>
    </r>
    <r>
      <rPr>
        <sz val="10"/>
        <color indexed="18"/>
        <rFont val="Calibri"/>
        <family val="0"/>
      </rPr>
      <t>původního radiátoru je 500 mm (vzdálenost mezi středy připojovacích otvorů)</t>
    </r>
  </si>
  <si>
    <r>
      <t xml:space="preserve">změřit </t>
    </r>
    <r>
      <rPr>
        <b/>
        <sz val="10"/>
        <color indexed="18"/>
        <rFont val="Calibri"/>
        <family val="2"/>
      </rPr>
      <t>hloubku</t>
    </r>
    <r>
      <rPr>
        <sz val="10"/>
        <color indexed="18"/>
        <rFont val="Calibri"/>
        <family val="2"/>
      </rPr>
      <t xml:space="preserve"> původního</t>
    </r>
    <r>
      <rPr>
        <sz val="10"/>
        <color indexed="18"/>
        <rFont val="Calibri"/>
        <family val="0"/>
      </rPr>
      <t xml:space="preserve"> radiátoru (směrem ke zdi)</t>
    </r>
  </si>
  <si>
    <r>
      <t xml:space="preserve">určit </t>
    </r>
    <r>
      <rPr>
        <b/>
        <sz val="10"/>
        <color indexed="18"/>
        <rFont val="Calibri"/>
        <family val="2"/>
      </rPr>
      <t xml:space="preserve">materiál </t>
    </r>
    <r>
      <rPr>
        <sz val="10"/>
        <color indexed="18"/>
        <rFont val="Calibri"/>
        <family val="2"/>
      </rPr>
      <t>původního</t>
    </r>
    <r>
      <rPr>
        <b/>
        <sz val="10"/>
        <color indexed="18"/>
        <rFont val="Calibri"/>
        <family val="2"/>
      </rPr>
      <t xml:space="preserve"> </t>
    </r>
    <r>
      <rPr>
        <sz val="10"/>
        <color indexed="18"/>
        <rFont val="Calibri"/>
        <family val="0"/>
      </rPr>
      <t xml:space="preserve">radiátoru a </t>
    </r>
    <r>
      <rPr>
        <b/>
        <sz val="10"/>
        <color indexed="18"/>
        <rFont val="Calibri"/>
        <family val="2"/>
      </rPr>
      <t>počet článků</t>
    </r>
  </si>
  <si>
    <r>
      <t xml:space="preserve">označení </t>
    </r>
    <r>
      <rPr>
        <sz val="10"/>
        <rFont val="Calibri"/>
        <family val="0"/>
      </rPr>
      <t>hliníkového radiátoru</t>
    </r>
  </si>
  <si>
    <r>
      <t>počet článků</t>
    </r>
    <r>
      <rPr>
        <sz val="10"/>
        <rFont val="Calibri"/>
        <family val="0"/>
      </rPr>
      <t xml:space="preserve"> hliníkového radiátoru</t>
    </r>
  </si>
  <si>
    <r>
      <t xml:space="preserve">objednací kód </t>
    </r>
    <r>
      <rPr>
        <sz val="10"/>
        <rFont val="Calibri"/>
        <family val="0"/>
      </rPr>
      <t>pro bílou barvu RAL 9016</t>
    </r>
  </si>
  <si>
    <t>d/</t>
  </si>
  <si>
    <r>
      <t xml:space="preserve">           nebo </t>
    </r>
    <r>
      <rPr>
        <b/>
        <sz val="8"/>
        <rFont val="Calibri"/>
        <family val="2"/>
      </rPr>
      <t>výšku</t>
    </r>
    <r>
      <rPr>
        <sz val="8"/>
        <rFont val="Calibri"/>
        <family val="2"/>
      </rPr>
      <t xml:space="preserve"> plechového radiátoru</t>
    </r>
  </si>
  <si>
    <r>
      <t xml:space="preserve">při </t>
    </r>
    <r>
      <rPr>
        <b/>
        <sz val="12"/>
        <color indexed="18"/>
        <rFont val="Calibri"/>
        <family val="2"/>
      </rPr>
      <t>?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 xml:space="preserve">změnit </t>
    </r>
    <r>
      <rPr>
        <b/>
        <sz val="8"/>
        <rFont val="Calibri"/>
        <family val="2"/>
      </rPr>
      <t xml:space="preserve"> typ </t>
    </r>
    <r>
      <rPr>
        <sz val="8"/>
        <rFont val="Calibri"/>
        <family val="2"/>
      </rPr>
      <t>hliníkového radiátoru</t>
    </r>
  </si>
  <si>
    <r>
      <t xml:space="preserve">při </t>
    </r>
    <r>
      <rPr>
        <b/>
        <sz val="12"/>
        <color indexed="18"/>
        <rFont val="Calibri"/>
        <family val="2"/>
      </rPr>
      <t>?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 xml:space="preserve">změnit </t>
    </r>
    <r>
      <rPr>
        <b/>
        <sz val="8"/>
        <rFont val="Calibri"/>
        <family val="2"/>
      </rPr>
      <t>hloubku původního</t>
    </r>
    <r>
      <rPr>
        <sz val="8"/>
        <rFont val="Calibri"/>
        <family val="2"/>
      </rPr>
      <t xml:space="preserve"> radiátoru</t>
    </r>
  </si>
  <si>
    <r>
      <t xml:space="preserve">a/ </t>
    </r>
    <r>
      <rPr>
        <b/>
        <sz val="10"/>
        <color indexed="18"/>
        <rFont val="Calibri"/>
        <family val="2"/>
      </rPr>
      <t>výška</t>
    </r>
    <r>
      <rPr>
        <sz val="10"/>
        <color indexed="18"/>
        <rFont val="Calibri"/>
        <family val="2"/>
      </rPr>
      <t xml:space="preserve"> hliníkových radiátorů s roztečí 500 mm je 580 mm, </t>
    </r>
    <r>
      <rPr>
        <b/>
        <sz val="10"/>
        <color indexed="18"/>
        <rFont val="Calibri"/>
        <family val="2"/>
      </rPr>
      <t>hloubka</t>
    </r>
    <r>
      <rPr>
        <sz val="10"/>
        <color indexed="18"/>
        <rFont val="Calibri"/>
        <family val="2"/>
      </rPr>
      <t xml:space="preserve"> pro ORION = 95 mm, pro SOLAR = 80 mm</t>
    </r>
  </si>
  <si>
    <t>vše pro rozteč 500 mm</t>
  </si>
  <si>
    <t>b/ radiátory jsou srovnávány pro teplotní spád 90/70/20°C podle dřívější normy ČSN</t>
  </si>
  <si>
    <r>
      <t>Vyplnit bílá pole</t>
    </r>
    <r>
      <rPr>
        <sz val="10"/>
        <color indexed="18"/>
        <rFont val="Calibri"/>
        <family val="2"/>
      </rPr>
      <t>:</t>
    </r>
  </si>
  <si>
    <t>hliník</t>
  </si>
  <si>
    <t>K</t>
  </si>
  <si>
    <t>L</t>
  </si>
  <si>
    <r>
      <t>výkon</t>
    </r>
    <r>
      <rPr>
        <sz val="10"/>
        <rFont val="Calibri"/>
        <family val="2"/>
      </rPr>
      <t xml:space="preserve"> hliníkového radiátoru</t>
    </r>
  </si>
  <si>
    <r>
      <t>výkon</t>
    </r>
    <r>
      <rPr>
        <sz val="10"/>
        <rFont val="Calibri"/>
        <family val="2"/>
      </rPr>
      <t xml:space="preserve"> plechového radiátoru</t>
    </r>
  </si>
  <si>
    <r>
      <t xml:space="preserve">výkon </t>
    </r>
    <r>
      <rPr>
        <sz val="10"/>
        <rFont val="Calibri"/>
        <family val="0"/>
      </rPr>
      <t>původního radiátoru</t>
    </r>
  </si>
  <si>
    <r>
      <t xml:space="preserve">výkon </t>
    </r>
    <r>
      <rPr>
        <sz val="10"/>
        <rFont val="Calibri"/>
        <family val="0"/>
      </rPr>
      <t>hliníkového radiátoru</t>
    </r>
  </si>
  <si>
    <r>
      <t xml:space="preserve">* na </t>
    </r>
    <r>
      <rPr>
        <b/>
        <sz val="10"/>
        <rFont val="Calibri"/>
        <family val="2"/>
      </rPr>
      <t>1.listu</t>
    </r>
    <r>
      <rPr>
        <sz val="10"/>
        <rFont val="Calibri"/>
        <family val="0"/>
      </rPr>
      <t xml:space="preserve"> je přepočet litinových a ocelových článkových radiátorů</t>
    </r>
  </si>
  <si>
    <r>
      <t xml:space="preserve">* na </t>
    </r>
    <r>
      <rPr>
        <b/>
        <sz val="10"/>
        <rFont val="Calibri"/>
        <family val="2"/>
      </rPr>
      <t>2.listu</t>
    </r>
    <r>
      <rPr>
        <sz val="10"/>
        <rFont val="Calibri"/>
        <family val="0"/>
      </rPr>
      <t xml:space="preserve"> je přepočet plechových panelových radiátorů</t>
    </r>
  </si>
  <si>
    <r>
      <t xml:space="preserve">výška=300 </t>
    </r>
    <r>
      <rPr>
        <sz val="10"/>
        <color indexed="8"/>
        <rFont val="Calibri"/>
        <family val="2"/>
      </rPr>
      <t>při 75/65/20</t>
    </r>
  </si>
  <si>
    <r>
      <t xml:space="preserve">výška=400 </t>
    </r>
    <r>
      <rPr>
        <sz val="10"/>
        <color indexed="8"/>
        <rFont val="Calibri"/>
        <family val="2"/>
      </rPr>
      <t>při 75/65/20</t>
    </r>
  </si>
  <si>
    <r>
      <t xml:space="preserve">výška=500 </t>
    </r>
    <r>
      <rPr>
        <sz val="10"/>
        <color indexed="8"/>
        <rFont val="Calibri"/>
        <family val="2"/>
      </rPr>
      <t>při 75/65/20</t>
    </r>
  </si>
  <si>
    <r>
      <t xml:space="preserve">výška=600 </t>
    </r>
    <r>
      <rPr>
        <sz val="10"/>
        <color indexed="8"/>
        <rFont val="Calibri"/>
        <family val="2"/>
      </rPr>
      <t>při 75/65/20</t>
    </r>
  </si>
  <si>
    <r>
      <t xml:space="preserve">výška=900 </t>
    </r>
    <r>
      <rPr>
        <sz val="10"/>
        <color indexed="8"/>
        <rFont val="Calibri"/>
        <family val="2"/>
      </rPr>
      <t>při 75/65/20</t>
    </r>
  </si>
  <si>
    <t>PLANO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</si>
</sst>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Calibri"/>
      <family val="0"/>
    </font>
    <font>
      <sz val="8"/>
      <name val="Calibri"/>
      <family val="0"/>
    </font>
    <font>
      <sz val="10"/>
      <color indexed="18"/>
      <name val="Calibri"/>
      <family val="0"/>
    </font>
    <font>
      <b/>
      <sz val="10"/>
      <name val="Calibri"/>
      <family val="2"/>
    </font>
    <font>
      <b/>
      <sz val="10"/>
      <color indexed="18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12"/>
      <color indexed="18"/>
      <name val="Calibri"/>
      <family val="2"/>
    </font>
    <font>
      <sz val="12"/>
      <color indexed="1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0" fillId="33" borderId="21" xfId="0" applyFont="1" applyFill="1" applyBorder="1" applyAlignment="1" applyProtection="1">
      <alignment horizont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shrinkToFit="1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0" fillId="34" borderId="32" xfId="0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center" vertical="center"/>
      <protection hidden="1"/>
    </xf>
    <xf numFmtId="0" fontId="4" fillId="33" borderId="35" xfId="0" applyFont="1" applyFill="1" applyBorder="1" applyAlignment="1" applyProtection="1">
      <alignment horizontal="center" vertical="center"/>
      <protection hidden="1"/>
    </xf>
    <xf numFmtId="0" fontId="4" fillId="33" borderId="34" xfId="0" applyFont="1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vertical="center"/>
      <protection hidden="1" locked="0"/>
    </xf>
    <xf numFmtId="0" fontId="0" fillId="0" borderId="38" xfId="0" applyFill="1" applyBorder="1" applyAlignment="1" applyProtection="1">
      <alignment horizontal="center" vertical="center"/>
      <protection hidden="1" locked="0"/>
    </xf>
    <xf numFmtId="0" fontId="7" fillId="34" borderId="39" xfId="0" applyFont="1" applyFill="1" applyBorder="1" applyAlignment="1" applyProtection="1">
      <alignment horizontal="center" vertical="center"/>
      <protection hidden="1" locked="0"/>
    </xf>
    <xf numFmtId="0" fontId="7" fillId="34" borderId="40" xfId="0" applyFont="1" applyFill="1" applyBorder="1" applyAlignment="1" applyProtection="1">
      <alignment horizontal="center" vertical="center"/>
      <protection hidden="1" locked="0"/>
    </xf>
    <xf numFmtId="0" fontId="7" fillId="34" borderId="41" xfId="0" applyFont="1" applyFill="1" applyBorder="1" applyAlignment="1" applyProtection="1">
      <alignment horizontal="center" vertical="center"/>
      <protection hidden="1" locked="0"/>
    </xf>
    <xf numFmtId="0" fontId="0" fillId="34" borderId="38" xfId="0" applyFill="1" applyBorder="1" applyAlignment="1" applyProtection="1">
      <alignment horizontal="center" vertical="center"/>
      <protection hidden="1"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2" fillId="0" borderId="43" xfId="0" applyFont="1" applyBorder="1" applyAlignment="1" applyProtection="1">
      <alignment horizontal="center" vertical="center"/>
      <protection hidden="1" locked="0"/>
    </xf>
    <xf numFmtId="0" fontId="2" fillId="0" borderId="44" xfId="0" applyFont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 applyProtection="1">
      <alignment horizontal="center"/>
      <protection hidden="1" locked="0"/>
    </xf>
    <xf numFmtId="0" fontId="0" fillId="0" borderId="46" xfId="0" applyBorder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horizontal="center" vertical="center"/>
      <protection hidden="1" locked="0"/>
    </xf>
    <xf numFmtId="0" fontId="7" fillId="34" borderId="12" xfId="0" applyFont="1" applyFill="1" applyBorder="1" applyAlignment="1" applyProtection="1">
      <alignment horizontal="center" vertical="center"/>
      <protection hidden="1" locked="0"/>
    </xf>
    <xf numFmtId="0" fontId="7" fillId="34" borderId="47" xfId="0" applyFont="1" applyFill="1" applyBorder="1" applyAlignment="1" applyProtection="1">
      <alignment horizontal="center" vertical="center"/>
      <protection hidden="1" locked="0"/>
    </xf>
    <xf numFmtId="0" fontId="8" fillId="34" borderId="46" xfId="0" applyFont="1" applyFill="1" applyBorder="1" applyAlignment="1" applyProtection="1">
      <alignment horizontal="center"/>
      <protection hidden="1" locked="0"/>
    </xf>
    <xf numFmtId="0" fontId="2" fillId="33" borderId="11" xfId="0" applyFont="1" applyFill="1" applyBorder="1" applyAlignment="1" applyProtection="1">
      <alignment horizontal="center"/>
      <protection hidden="1" locked="0"/>
    </xf>
    <xf numFmtId="0" fontId="2" fillId="33" borderId="12" xfId="0" applyFont="1" applyFill="1" applyBorder="1" applyAlignment="1" applyProtection="1">
      <alignment horizontal="center"/>
      <protection hidden="1" locked="0"/>
    </xf>
    <xf numFmtId="0" fontId="2" fillId="33" borderId="14" xfId="0" applyFont="1" applyFill="1" applyBorder="1" applyAlignment="1" applyProtection="1">
      <alignment horizontal="center"/>
      <protection hidden="1" locked="0"/>
    </xf>
    <xf numFmtId="0" fontId="0" fillId="0" borderId="48" xfId="0" applyFill="1" applyBorder="1" applyAlignment="1" applyProtection="1">
      <alignment horizontal="center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34" borderId="16" xfId="0" applyFont="1" applyFill="1" applyBorder="1" applyAlignment="1" applyProtection="1">
      <alignment horizontal="center" vertical="center"/>
      <protection hidden="1" locked="0"/>
    </xf>
    <xf numFmtId="0" fontId="7" fillId="34" borderId="18" xfId="0" applyFont="1" applyFill="1" applyBorder="1" applyAlignment="1" applyProtection="1">
      <alignment horizontal="center" vertical="center"/>
      <protection hidden="1" locked="0"/>
    </xf>
    <xf numFmtId="0" fontId="7" fillId="34" borderId="50" xfId="0" applyFont="1" applyFill="1" applyBorder="1" applyAlignment="1" applyProtection="1">
      <alignment horizontal="center" vertical="center"/>
      <protection hidden="1" locked="0"/>
    </xf>
    <xf numFmtId="0" fontId="8" fillId="34" borderId="49" xfId="0" applyFont="1" applyFill="1" applyBorder="1" applyAlignment="1" applyProtection="1">
      <alignment horizontal="center"/>
      <protection hidden="1" locked="0"/>
    </xf>
    <xf numFmtId="0" fontId="2" fillId="33" borderId="17" xfId="0" applyFont="1" applyFill="1" applyBorder="1" applyAlignment="1" applyProtection="1">
      <alignment horizontal="center"/>
      <protection hidden="1" locked="0"/>
    </xf>
    <xf numFmtId="0" fontId="2" fillId="33" borderId="18" xfId="0" applyFont="1" applyFill="1" applyBorder="1" applyAlignment="1" applyProtection="1">
      <alignment horizontal="center"/>
      <protection hidden="1" locked="0"/>
    </xf>
    <xf numFmtId="0" fontId="2" fillId="33" borderId="20" xfId="0" applyFont="1" applyFill="1" applyBorder="1" applyAlignment="1" applyProtection="1">
      <alignment horizontal="center"/>
      <protection hidden="1" locked="0"/>
    </xf>
    <xf numFmtId="0" fontId="0" fillId="0" borderId="51" xfId="0" applyFont="1" applyBorder="1" applyAlignment="1" applyProtection="1">
      <alignment/>
      <protection hidden="1" locked="0"/>
    </xf>
    <xf numFmtId="0" fontId="0" fillId="0" borderId="52" xfId="0" applyBorder="1" applyAlignment="1" applyProtection="1">
      <alignment/>
      <protection hidden="1" locked="0"/>
    </xf>
    <xf numFmtId="0" fontId="0" fillId="0" borderId="52" xfId="0" applyFill="1" applyBorder="1" applyAlignment="1" applyProtection="1">
      <alignment/>
      <protection hidden="1" locked="0"/>
    </xf>
    <xf numFmtId="0" fontId="0" fillId="0" borderId="23" xfId="0" applyFill="1" applyBorder="1" applyAlignment="1" applyProtection="1">
      <alignment/>
      <protection hidden="1"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0" fillId="33" borderId="23" xfId="0" applyFont="1" applyFill="1" applyBorder="1" applyAlignment="1" applyProtection="1">
      <alignment horizontal="center" vertical="center"/>
      <protection hidden="1" locked="0"/>
    </xf>
    <xf numFmtId="0" fontId="0" fillId="33" borderId="24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31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/>
      <protection hidden="1" locked="0"/>
    </xf>
    <xf numFmtId="0" fontId="0" fillId="0" borderId="28" xfId="0" applyFill="1" applyBorder="1" applyAlignment="1" applyProtection="1">
      <alignment horizontal="center" vertical="center"/>
      <protection hidden="1" locked="0"/>
    </xf>
    <xf numFmtId="0" fontId="0" fillId="33" borderId="28" xfId="0" applyFont="1" applyFill="1" applyBorder="1" applyAlignment="1" applyProtection="1">
      <alignment horizontal="center" vertical="center"/>
      <protection hidden="1" locked="0"/>
    </xf>
    <xf numFmtId="0" fontId="3" fillId="33" borderId="29" xfId="0" applyFont="1" applyFill="1" applyBorder="1" applyAlignment="1" applyProtection="1">
      <alignment horizontal="center" vertical="center"/>
      <protection hidden="1" locked="0"/>
    </xf>
    <xf numFmtId="0" fontId="0" fillId="0" borderId="53" xfId="0" applyBorder="1" applyAlignment="1" applyProtection="1">
      <alignment/>
      <protection hidden="1" locked="0"/>
    </xf>
    <xf numFmtId="0" fontId="0" fillId="0" borderId="54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0" fillId="0" borderId="33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/>
      <protection hidden="1" locked="0"/>
    </xf>
    <xf numFmtId="0" fontId="0" fillId="0" borderId="34" xfId="0" applyFill="1" applyBorder="1" applyAlignment="1" applyProtection="1">
      <alignment horizontal="center" vertical="center"/>
      <protection hidden="1" locked="0"/>
    </xf>
    <xf numFmtId="0" fontId="0" fillId="33" borderId="34" xfId="0" applyFont="1" applyFill="1" applyBorder="1" applyAlignment="1" applyProtection="1">
      <alignment horizontal="center" vertical="center"/>
      <protection hidden="1" locked="0"/>
    </xf>
    <xf numFmtId="0" fontId="3" fillId="33" borderId="35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1" fillId="0" borderId="0" xfId="0" applyFont="1" applyAlignment="1" applyProtection="1">
      <alignment/>
      <protection hidden="1" locked="0"/>
    </xf>
    <xf numFmtId="0" fontId="52" fillId="0" borderId="0" xfId="0" applyFont="1" applyAlignment="1" applyProtection="1">
      <alignment horizontal="center"/>
      <protection hidden="1" locked="0"/>
    </xf>
    <xf numFmtId="0" fontId="51" fillId="0" borderId="0" xfId="0" applyFont="1" applyAlignment="1" applyProtection="1">
      <alignment horizontal="center"/>
      <protection hidden="1" locked="0"/>
    </xf>
    <xf numFmtId="0" fontId="51" fillId="0" borderId="0" xfId="0" applyFont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left"/>
      <protection hidden="1" locked="0"/>
    </xf>
    <xf numFmtId="0" fontId="53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1" fillId="0" borderId="0" xfId="0" applyFont="1" applyAlignment="1" applyProtection="1">
      <alignment horizontal="center" shrinkToFit="1"/>
      <protection hidden="1" locked="0"/>
    </xf>
    <xf numFmtId="0" fontId="51" fillId="0" borderId="0" xfId="0" applyFont="1" applyAlignment="1" applyProtection="1">
      <alignment horizontal="righ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49" fontId="4" fillId="0" borderId="0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53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51" fillId="0" borderId="0" xfId="0" applyFont="1" applyAlignment="1" applyProtection="1">
      <alignment vertical="center"/>
      <protection hidden="1" locked="0"/>
    </xf>
    <xf numFmtId="0" fontId="53" fillId="0" borderId="0" xfId="0" applyFont="1" applyAlignment="1" applyProtection="1">
      <alignment horizontal="left" vertical="center"/>
      <protection hidden="1" locked="0"/>
    </xf>
    <xf numFmtId="0" fontId="51" fillId="0" borderId="0" xfId="0" applyFont="1" applyAlignment="1" applyProtection="1">
      <alignment horizontal="right"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53" fillId="0" borderId="0" xfId="0" applyFont="1" applyAlignment="1" applyProtection="1">
      <alignment horizontal="center"/>
      <protection hidden="1" locked="0"/>
    </xf>
    <xf numFmtId="1" fontId="51" fillId="0" borderId="0" xfId="0" applyNumberFormat="1" applyFont="1" applyAlignment="1" applyProtection="1">
      <alignment/>
      <protection hidden="1" locked="0"/>
    </xf>
    <xf numFmtId="1" fontId="51" fillId="0" borderId="0" xfId="0" applyNumberFormat="1" applyFont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horizontal="left" vertical="top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7" fillId="34" borderId="55" xfId="0" applyFont="1" applyFill="1" applyBorder="1" applyAlignment="1" applyProtection="1">
      <alignment horizontal="center" vertical="center"/>
      <protection hidden="1" locked="0"/>
    </xf>
    <xf numFmtId="0" fontId="0" fillId="34" borderId="43" xfId="0" applyFill="1" applyBorder="1" applyAlignment="1" applyProtection="1">
      <alignment horizontal="center" vertical="center"/>
      <protection hidden="1" locked="0"/>
    </xf>
    <xf numFmtId="0" fontId="4" fillId="33" borderId="43" xfId="0" applyFont="1" applyFill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center" vertical="center"/>
      <protection hidden="1" locked="0"/>
    </xf>
    <xf numFmtId="0" fontId="4" fillId="33" borderId="44" xfId="0" applyFont="1" applyFill="1" applyBorder="1" applyAlignment="1" applyProtection="1">
      <alignment horizontal="center" vertical="center"/>
      <protection hidden="1" locked="0"/>
    </xf>
    <xf numFmtId="0" fontId="7" fillId="34" borderId="14" xfId="0" applyFont="1" applyFill="1" applyBorder="1" applyAlignment="1" applyProtection="1">
      <alignment horizontal="center"/>
      <protection hidden="1" locked="0"/>
    </xf>
    <xf numFmtId="0" fontId="8" fillId="34" borderId="12" xfId="0" applyFont="1" applyFill="1" applyBorder="1" applyAlignment="1" applyProtection="1">
      <alignment horizontal="center"/>
      <protection hidden="1" locked="0"/>
    </xf>
    <xf numFmtId="0" fontId="8" fillId="34" borderId="47" xfId="0" applyFont="1" applyFill="1" applyBorder="1" applyAlignment="1" applyProtection="1">
      <alignment horizontal="center"/>
      <protection hidden="1" locked="0"/>
    </xf>
    <xf numFmtId="0" fontId="2" fillId="33" borderId="15" xfId="0" applyFont="1" applyFill="1" applyBorder="1" applyAlignment="1" applyProtection="1">
      <alignment horizontal="center"/>
      <protection hidden="1" locked="0"/>
    </xf>
    <xf numFmtId="0" fontId="7" fillId="34" borderId="20" xfId="0" applyFont="1" applyFill="1" applyBorder="1" applyAlignment="1" applyProtection="1">
      <alignment horizontal="center"/>
      <protection hidden="1" locked="0"/>
    </xf>
    <xf numFmtId="0" fontId="8" fillId="34" borderId="18" xfId="0" applyFont="1" applyFill="1" applyBorder="1" applyAlignment="1" applyProtection="1">
      <alignment horizontal="center"/>
      <protection hidden="1" locked="0"/>
    </xf>
    <xf numFmtId="0" fontId="8" fillId="34" borderId="50" xfId="0" applyFont="1" applyFill="1" applyBorder="1" applyAlignment="1" applyProtection="1">
      <alignment horizontal="center"/>
      <protection hidden="1" locked="0"/>
    </xf>
    <xf numFmtId="0" fontId="2" fillId="33" borderId="21" xfId="0" applyFont="1" applyFill="1" applyBorder="1" applyAlignment="1" applyProtection="1">
      <alignment horizontal="center"/>
      <protection hidden="1" locked="0"/>
    </xf>
    <xf numFmtId="0" fontId="0" fillId="34" borderId="52" xfId="0" applyFill="1" applyBorder="1" applyAlignment="1" applyProtection="1">
      <alignment/>
      <protection hidden="1" locked="0"/>
    </xf>
    <xf numFmtId="0" fontId="0" fillId="34" borderId="23" xfId="0" applyFill="1" applyBorder="1" applyAlignment="1" applyProtection="1">
      <alignment/>
      <protection hidden="1" locked="0"/>
    </xf>
    <xf numFmtId="0" fontId="3" fillId="0" borderId="23" xfId="0" applyFont="1" applyFill="1" applyBorder="1" applyAlignment="1" applyProtection="1">
      <alignment horizontal="center"/>
      <protection hidden="1" locked="0"/>
    </xf>
    <xf numFmtId="0" fontId="0" fillId="34" borderId="28" xfId="0" applyFill="1" applyBorder="1" applyAlignment="1" applyProtection="1">
      <alignment horizontal="center"/>
      <protection hidden="1" locked="0"/>
    </xf>
    <xf numFmtId="0" fontId="2" fillId="33" borderId="23" xfId="0" applyFont="1" applyFill="1" applyBorder="1" applyAlignment="1" applyProtection="1">
      <alignment horizontal="center"/>
      <protection hidden="1" locked="0"/>
    </xf>
    <xf numFmtId="0" fontId="0" fillId="34" borderId="31" xfId="0" applyFill="1" applyBorder="1" applyAlignment="1" applyProtection="1">
      <alignment/>
      <protection hidden="1" locked="0"/>
    </xf>
    <xf numFmtId="0" fontId="0" fillId="34" borderId="28" xfId="0" applyFill="1" applyBorder="1" applyAlignment="1" applyProtection="1">
      <alignment/>
      <protection hidden="1" locked="0"/>
    </xf>
    <xf numFmtId="0" fontId="3" fillId="0" borderId="28" xfId="0" applyFont="1" applyFill="1" applyBorder="1" applyAlignment="1" applyProtection="1">
      <alignment horizontal="center"/>
      <protection hidden="1" locked="0"/>
    </xf>
    <xf numFmtId="0" fontId="2" fillId="33" borderId="28" xfId="0" applyFont="1" applyFill="1" applyBorder="1" applyAlignment="1" applyProtection="1">
      <alignment horizontal="center"/>
      <protection hidden="1" locked="0"/>
    </xf>
    <xf numFmtId="0" fontId="0" fillId="34" borderId="33" xfId="0" applyFill="1" applyBorder="1" applyAlignment="1" applyProtection="1">
      <alignment/>
      <protection hidden="1" locked="0"/>
    </xf>
    <xf numFmtId="0" fontId="0" fillId="34" borderId="34" xfId="0" applyFill="1" applyBorder="1" applyAlignment="1" applyProtection="1">
      <alignment/>
      <protection hidden="1" locked="0"/>
    </xf>
    <xf numFmtId="0" fontId="3" fillId="0" borderId="34" xfId="0" applyFont="1" applyFill="1" applyBorder="1" applyAlignment="1" applyProtection="1">
      <alignment horizontal="center"/>
      <protection hidden="1" locked="0"/>
    </xf>
    <xf numFmtId="0" fontId="0" fillId="34" borderId="34" xfId="0" applyFill="1" applyBorder="1" applyAlignment="1" applyProtection="1">
      <alignment horizontal="center"/>
      <protection hidden="1" locked="0"/>
    </xf>
    <xf numFmtId="0" fontId="2" fillId="33" borderId="34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0" fontId="0" fillId="34" borderId="26" xfId="0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56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 horizontal="center"/>
      <protection hidden="1"/>
    </xf>
    <xf numFmtId="0" fontId="2" fillId="33" borderId="57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4" fillId="33" borderId="34" xfId="0" applyFont="1" applyFill="1" applyBorder="1" applyAlignment="1" applyProtection="1">
      <alignment horizontal="center"/>
      <protection hidden="1"/>
    </xf>
    <xf numFmtId="0" fontId="2" fillId="33" borderId="35" xfId="0" applyFont="1" applyFill="1" applyBorder="1" applyAlignment="1" applyProtection="1">
      <alignment horizontal="center"/>
      <protection hidden="1"/>
    </xf>
    <xf numFmtId="0" fontId="2" fillId="33" borderId="36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"/>
  <sheetViews>
    <sheetView showGridLines="0" showZeros="0" zoomScalePageLayoutView="0" workbookViewId="0" topLeftCell="A3">
      <selection activeCell="G10" sqref="G10"/>
    </sheetView>
  </sheetViews>
  <sheetFormatPr defaultColWidth="9.140625" defaultRowHeight="12.75"/>
  <cols>
    <col min="1" max="1" width="3.57421875" style="88" customWidth="1"/>
    <col min="2" max="2" width="22.7109375" style="88" customWidth="1"/>
    <col min="3" max="3" width="8.421875" style="88" customWidth="1"/>
    <col min="4" max="4" width="8.57421875" style="88" customWidth="1"/>
    <col min="5" max="5" width="5.8515625" style="89" customWidth="1"/>
    <col min="6" max="6" width="7.7109375" style="89" hidden="1" customWidth="1"/>
    <col min="7" max="7" width="8.140625" style="89" customWidth="1"/>
    <col min="8" max="8" width="6.8515625" style="89" customWidth="1"/>
    <col min="9" max="9" width="9.28125" style="89" customWidth="1"/>
    <col min="10" max="10" width="11.140625" style="89" customWidth="1"/>
    <col min="11" max="11" width="6.00390625" style="89" customWidth="1"/>
    <col min="12" max="13" width="3.8515625" style="89" customWidth="1"/>
    <col min="14" max="14" width="9.421875" style="99" customWidth="1"/>
    <col min="15" max="15" width="9.140625" style="93" hidden="1" customWidth="1"/>
    <col min="16" max="16" width="7.8515625" style="93" hidden="1" customWidth="1"/>
    <col min="17" max="17" width="5.421875" style="93" hidden="1" customWidth="1"/>
    <col min="18" max="20" width="9.140625" style="93" hidden="1" customWidth="1"/>
    <col min="21" max="21" width="0" style="93" hidden="1" customWidth="1"/>
    <col min="22" max="23" width="9.140625" style="93" customWidth="1"/>
    <col min="24" max="41" width="9.140625" style="97" customWidth="1"/>
    <col min="42" max="16384" width="9.140625" style="88" customWidth="1"/>
  </cols>
  <sheetData>
    <row r="1" spans="14:41" s="140" customFormat="1" ht="26.25" customHeight="1" hidden="1">
      <c r="N1" s="141"/>
      <c r="O1" s="93"/>
      <c r="P1" s="93" t="s">
        <v>5</v>
      </c>
      <c r="Q1" s="93" t="s">
        <v>2</v>
      </c>
      <c r="R1" s="93" t="s">
        <v>0</v>
      </c>
      <c r="S1" s="93"/>
      <c r="T1" s="93" t="s">
        <v>24</v>
      </c>
      <c r="U1" s="93"/>
      <c r="V1" s="93"/>
      <c r="W1" s="93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1" s="140" customFormat="1" ht="13.5" customHeight="1" hidden="1">
      <c r="A2" s="104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93"/>
      <c r="P2" s="93">
        <v>110</v>
      </c>
      <c r="Q2" s="93">
        <v>90</v>
      </c>
      <c r="R2" s="93">
        <v>0</v>
      </c>
      <c r="S2" s="93"/>
      <c r="T2" s="93"/>
      <c r="U2" s="93"/>
      <c r="V2" s="93"/>
      <c r="W2" s="93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</row>
    <row r="3" spans="1:41" s="140" customFormat="1" ht="15.75">
      <c r="A3" s="102" t="s">
        <v>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93"/>
      <c r="P3" s="93">
        <v>150</v>
      </c>
      <c r="Q3" s="93">
        <v>105</v>
      </c>
      <c r="R3" s="93">
        <v>90</v>
      </c>
      <c r="S3" s="93"/>
      <c r="T3" s="93"/>
      <c r="U3" s="93"/>
      <c r="V3" s="93"/>
      <c r="W3" s="93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</row>
    <row r="4" spans="1:41" s="140" customFormat="1" ht="12.75">
      <c r="A4" s="104" t="s">
        <v>32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93" t="s">
        <v>4</v>
      </c>
      <c r="P4" s="93">
        <v>200</v>
      </c>
      <c r="Q4" s="93">
        <v>134</v>
      </c>
      <c r="R4" s="93">
        <v>110</v>
      </c>
      <c r="S4" s="93" t="s">
        <v>6</v>
      </c>
      <c r="T4" s="93" t="s">
        <v>3</v>
      </c>
      <c r="U4" s="93"/>
      <c r="V4" s="93"/>
      <c r="W4" s="93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</row>
    <row r="5" spans="1:41" ht="12.75">
      <c r="A5" s="104" t="s">
        <v>91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93" t="s">
        <v>2</v>
      </c>
      <c r="P5" s="93">
        <v>220</v>
      </c>
      <c r="Q5" s="93">
        <v>150</v>
      </c>
      <c r="R5" s="93">
        <v>121</v>
      </c>
      <c r="S5" s="93" t="s">
        <v>108</v>
      </c>
      <c r="T5" s="93">
        <v>147</v>
      </c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</row>
    <row r="6" spans="1:41" s="114" customFormat="1" ht="13.5" thickBot="1">
      <c r="A6" s="143" t="s">
        <v>15</v>
      </c>
      <c r="B6" s="144"/>
      <c r="C6" s="109" t="s">
        <v>1</v>
      </c>
      <c r="D6" s="109" t="s">
        <v>16</v>
      </c>
      <c r="E6" s="109" t="s">
        <v>17</v>
      </c>
      <c r="F6" s="109"/>
      <c r="G6" s="109" t="s">
        <v>18</v>
      </c>
      <c r="H6" s="109" t="s">
        <v>19</v>
      </c>
      <c r="I6" s="109" t="s">
        <v>46</v>
      </c>
      <c r="J6" s="109" t="s">
        <v>45</v>
      </c>
      <c r="K6" s="109" t="s">
        <v>49</v>
      </c>
      <c r="L6" s="112" t="s">
        <v>45</v>
      </c>
      <c r="M6" s="109"/>
      <c r="N6" s="145" t="s">
        <v>47</v>
      </c>
      <c r="O6" s="93" t="s">
        <v>0</v>
      </c>
      <c r="P6" s="93">
        <v>250</v>
      </c>
      <c r="Q6" s="93">
        <v>169</v>
      </c>
      <c r="R6" s="93">
        <v>0</v>
      </c>
      <c r="S6" s="93" t="s">
        <v>60</v>
      </c>
      <c r="T6" s="93">
        <v>163</v>
      </c>
      <c r="U6" s="93"/>
      <c r="V6" s="93"/>
      <c r="W6" s="93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21" ht="18" customHeight="1" thickBot="1">
      <c r="A7" s="39"/>
      <c r="B7" s="40"/>
      <c r="C7" s="41" t="s">
        <v>27</v>
      </c>
      <c r="D7" s="146"/>
      <c r="E7" s="43"/>
      <c r="F7" s="147"/>
      <c r="G7" s="44"/>
      <c r="H7" s="148" t="s">
        <v>26</v>
      </c>
      <c r="I7" s="149"/>
      <c r="J7" s="148"/>
      <c r="K7" s="148"/>
      <c r="L7" s="148"/>
      <c r="M7" s="148"/>
      <c r="N7" s="150"/>
      <c r="O7" s="94"/>
      <c r="P7" s="94"/>
      <c r="Q7" s="94"/>
      <c r="R7" s="94"/>
      <c r="S7" s="94"/>
      <c r="T7" s="94"/>
      <c r="U7" s="94"/>
    </row>
    <row r="8" spans="1:14" ht="12.75">
      <c r="A8" s="48" t="s">
        <v>28</v>
      </c>
      <c r="B8" s="49"/>
      <c r="C8" s="50" t="s">
        <v>4</v>
      </c>
      <c r="D8" s="51" t="s">
        <v>5</v>
      </c>
      <c r="E8" s="151" t="s">
        <v>8</v>
      </c>
      <c r="F8" s="152" t="s">
        <v>12</v>
      </c>
      <c r="G8" s="153" t="s">
        <v>13</v>
      </c>
      <c r="H8" s="54" t="s">
        <v>94</v>
      </c>
      <c r="I8" s="55" t="s">
        <v>6</v>
      </c>
      <c r="J8" s="55" t="s">
        <v>62</v>
      </c>
      <c r="K8" s="55" t="s">
        <v>8</v>
      </c>
      <c r="L8" s="56"/>
      <c r="M8" s="56"/>
      <c r="N8" s="154" t="s">
        <v>10</v>
      </c>
    </row>
    <row r="9" spans="1:14" ht="13.5" thickBot="1">
      <c r="A9" s="57" t="s">
        <v>29</v>
      </c>
      <c r="B9" s="58"/>
      <c r="C9" s="59"/>
      <c r="D9" s="60" t="s">
        <v>5</v>
      </c>
      <c r="E9" s="155" t="s">
        <v>9</v>
      </c>
      <c r="F9" s="156" t="s">
        <v>3</v>
      </c>
      <c r="G9" s="157" t="s">
        <v>3</v>
      </c>
      <c r="H9" s="63" t="s">
        <v>3</v>
      </c>
      <c r="I9" s="64" t="s">
        <v>7</v>
      </c>
      <c r="J9" s="64"/>
      <c r="K9" s="64" t="s">
        <v>9</v>
      </c>
      <c r="L9" s="65"/>
      <c r="M9" s="65"/>
      <c r="N9" s="158" t="s">
        <v>11</v>
      </c>
    </row>
    <row r="10" spans="1:19" ht="16.5" customHeight="1">
      <c r="A10" s="66"/>
      <c r="B10" s="67"/>
      <c r="C10" s="159"/>
      <c r="D10" s="160"/>
      <c r="E10" s="161"/>
      <c r="F10" s="162">
        <f>IF(E10&gt;0,INDEX($Q$2:$R$6,P10,O10),0)</f>
        <v>0</v>
      </c>
      <c r="G10" s="174">
        <f>F10*E10</f>
        <v>0</v>
      </c>
      <c r="H10" s="175" t="str">
        <f aca="true" t="shared" si="0" ref="H10:H20">IF(G10=0," ",IF(S10=1,K10*147,K10*163))</f>
        <v> </v>
      </c>
      <c r="I10" s="163">
        <v>90</v>
      </c>
      <c r="J10" s="180" t="str">
        <f>IF(E10=0," ",IF(AND(O10=2,OR(P10=1,P10=5)),"?",IF(S10=1,"PLANO 500","ORION 500")))</f>
        <v> </v>
      </c>
      <c r="K10" s="180" t="str">
        <f>IF(G10=0," ",IF(E10=1,2,IF(J10="OCEL?"," ",IF(S10=1,EVEN((G10/147)-0.85),IF(S10=2,EVEN((G10/163-0.85)))))))</f>
        <v> </v>
      </c>
      <c r="L10" s="181" t="str">
        <f>IF(G10=0," ",IF(K10&lt;10,(0&amp;K10),K10))</f>
        <v> </v>
      </c>
      <c r="M10" s="181" t="str">
        <f>IF(G10=0," ",IF(S10=1,"P5","O5"))</f>
        <v> </v>
      </c>
      <c r="N10" s="182" t="str">
        <f>IF(G10=0," ",M10&amp;L10&amp;"9016")</f>
        <v> </v>
      </c>
      <c r="O10" s="93">
        <v>1</v>
      </c>
      <c r="P10" s="93">
        <v>4</v>
      </c>
      <c r="S10" s="93">
        <v>1</v>
      </c>
    </row>
    <row r="11" spans="1:19" ht="16.5" customHeight="1">
      <c r="A11" s="80"/>
      <c r="B11" s="74"/>
      <c r="C11" s="164"/>
      <c r="D11" s="165"/>
      <c r="E11" s="166"/>
      <c r="F11" s="162">
        <f aca="true" t="shared" si="1" ref="F11:F20">IF(E11&gt;0,INDEX($Q$2:$R$6,P11,O11),0)</f>
        <v>0</v>
      </c>
      <c r="G11" s="174">
        <f aca="true" t="shared" si="2" ref="G11:G20">F11*E11</f>
        <v>0</v>
      </c>
      <c r="H11" s="176" t="str">
        <f t="shared" si="0"/>
        <v> </v>
      </c>
      <c r="I11" s="167">
        <v>90</v>
      </c>
      <c r="J11" s="183" t="str">
        <f>IF(E11=0," ",IF(AND(O11=2,OR(P11=1,P11=5)),"?",IF(S11=1,"PLANO 500","ORION 500")))</f>
        <v> </v>
      </c>
      <c r="K11" s="183" t="str">
        <f>IF(G11=0," ",IF(E11=1,2,IF(J11="OCEL?"," ",IF(S11=1,EVEN((G11/147)-0.85),IF(S11=2,EVEN((G11/163-0.85)))))))</f>
        <v> </v>
      </c>
      <c r="L11" s="184" t="str">
        <f aca="true" t="shared" si="3" ref="L11:L20">IF(G11=0," ",IF(K11&lt;10,(0&amp;K11),K11))</f>
        <v> </v>
      </c>
      <c r="M11" s="184" t="str">
        <f>IF(G11=0," ",IF(S11=1,"P5","O5"))</f>
        <v> </v>
      </c>
      <c r="N11" s="185" t="str">
        <f aca="true" t="shared" si="4" ref="N11:N20">IF(G11=0," ",M11&amp;L11&amp;"9016")</f>
        <v> </v>
      </c>
      <c r="O11" s="93">
        <v>1</v>
      </c>
      <c r="P11" s="93">
        <v>4</v>
      </c>
      <c r="S11" s="93">
        <v>1</v>
      </c>
    </row>
    <row r="12" spans="1:19" ht="16.5" customHeight="1">
      <c r="A12" s="73"/>
      <c r="B12" s="74"/>
      <c r="C12" s="164"/>
      <c r="D12" s="165"/>
      <c r="E12" s="166"/>
      <c r="F12" s="162">
        <f t="shared" si="1"/>
        <v>0</v>
      </c>
      <c r="G12" s="174">
        <f t="shared" si="2"/>
        <v>0</v>
      </c>
      <c r="H12" s="176" t="str">
        <f t="shared" si="0"/>
        <v> </v>
      </c>
      <c r="I12" s="167">
        <v>80</v>
      </c>
      <c r="J12" s="183" t="str">
        <f>IF(E12=0," ",IF(AND(O12=2,OR(P12=1,P12=5)),"?",IF(S12=1,"PLANO 500","ORION 500")))</f>
        <v> </v>
      </c>
      <c r="K12" s="183" t="str">
        <f>IF(G12=0," ",IF(E12=1,2,IF(J12="OCEL?"," ",IF(S12=1,EVEN((G12/147)-0.85),IF(S12=2,EVEN((G12/163-0.85)))))))</f>
        <v> </v>
      </c>
      <c r="L12" s="184" t="str">
        <f t="shared" si="3"/>
        <v> </v>
      </c>
      <c r="M12" s="184" t="str">
        <f>IF(G12=0," ",IF(S12=1,"P5","O5"))</f>
        <v> </v>
      </c>
      <c r="N12" s="185" t="str">
        <f t="shared" si="4"/>
        <v> </v>
      </c>
      <c r="O12" s="93">
        <v>1</v>
      </c>
      <c r="P12" s="93">
        <v>3</v>
      </c>
      <c r="S12" s="93">
        <v>2</v>
      </c>
    </row>
    <row r="13" spans="1:19" ht="16.5" customHeight="1">
      <c r="A13" s="80"/>
      <c r="B13" s="74"/>
      <c r="C13" s="164"/>
      <c r="D13" s="165"/>
      <c r="E13" s="166"/>
      <c r="F13" s="162">
        <f t="shared" si="1"/>
        <v>0</v>
      </c>
      <c r="G13" s="174">
        <f t="shared" si="2"/>
        <v>0</v>
      </c>
      <c r="H13" s="176" t="str">
        <f t="shared" si="0"/>
        <v> </v>
      </c>
      <c r="I13" s="167">
        <v>90</v>
      </c>
      <c r="J13" s="183" t="str">
        <f>IF(E13=0," ",IF(AND(O13=2,OR(P13=1,P13=5)),"?",IF(S13=1,"PLANO 500","ORION 500")))</f>
        <v> </v>
      </c>
      <c r="K13" s="183" t="str">
        <f aca="true" t="shared" si="5" ref="K13:K20">IF(G13=0," ",IF(E13=1,2,IF(J13="OCEL?"," ",IF(S13=1,EVEN((G13/147)-0.85),IF(S13=2,EVEN((G13/163-0.85)))))))</f>
        <v> </v>
      </c>
      <c r="L13" s="184" t="str">
        <f t="shared" si="3"/>
        <v> </v>
      </c>
      <c r="M13" s="184" t="str">
        <f>IF(G13=0," ",IF(S13=1,"P5","O5"))</f>
        <v> </v>
      </c>
      <c r="N13" s="185" t="str">
        <f t="shared" si="4"/>
        <v> </v>
      </c>
      <c r="O13" s="93">
        <v>1</v>
      </c>
      <c r="P13" s="93">
        <v>3</v>
      </c>
      <c r="S13" s="93">
        <v>2</v>
      </c>
    </row>
    <row r="14" spans="1:19" ht="16.5" customHeight="1">
      <c r="A14" s="80"/>
      <c r="B14" s="74"/>
      <c r="C14" s="164"/>
      <c r="D14" s="165"/>
      <c r="E14" s="166"/>
      <c r="F14" s="162">
        <f t="shared" si="1"/>
        <v>0</v>
      </c>
      <c r="G14" s="174">
        <f t="shared" si="2"/>
        <v>0</v>
      </c>
      <c r="H14" s="176" t="str">
        <f t="shared" si="0"/>
        <v> </v>
      </c>
      <c r="I14" s="167"/>
      <c r="J14" s="183" t="str">
        <f>IF(E14=0," ",IF(AND(O14=2,OR(P14=1,P14=5)),"?",IF(S14=1,"PLANO 500","ORION 500")))</f>
        <v> </v>
      </c>
      <c r="K14" s="183" t="str">
        <f t="shared" si="5"/>
        <v> </v>
      </c>
      <c r="L14" s="184" t="str">
        <f t="shared" si="3"/>
        <v> </v>
      </c>
      <c r="M14" s="184" t="str">
        <f>IF(G14=0," ",IF(S14=1,"P5","O5"))</f>
        <v> </v>
      </c>
      <c r="N14" s="185" t="str">
        <f t="shared" si="4"/>
        <v> </v>
      </c>
      <c r="O14" s="93">
        <v>1</v>
      </c>
      <c r="P14" s="93">
        <v>3</v>
      </c>
      <c r="S14" s="93">
        <v>2</v>
      </c>
    </row>
    <row r="15" spans="1:19" ht="16.5" customHeight="1">
      <c r="A15" s="80"/>
      <c r="B15" s="74"/>
      <c r="C15" s="164"/>
      <c r="D15" s="165"/>
      <c r="E15" s="166"/>
      <c r="F15" s="162">
        <f t="shared" si="1"/>
        <v>0</v>
      </c>
      <c r="G15" s="174">
        <f t="shared" si="2"/>
        <v>0</v>
      </c>
      <c r="H15" s="177" t="str">
        <f t="shared" si="0"/>
        <v> </v>
      </c>
      <c r="I15" s="167"/>
      <c r="J15" s="183" t="str">
        <f>IF(E15=0," ",IF(AND(O15=2,OR(P15=1,P15=5)),"?",IF(S15=1,"PLANO 500","ORION 500")))</f>
        <v> </v>
      </c>
      <c r="K15" s="183" t="str">
        <f t="shared" si="5"/>
        <v> </v>
      </c>
      <c r="L15" s="184" t="str">
        <f t="shared" si="3"/>
        <v> </v>
      </c>
      <c r="M15" s="184" t="str">
        <f>IF(G15=0," ",IF(S15=1,"P5","O5"))</f>
        <v> </v>
      </c>
      <c r="N15" s="185" t="str">
        <f t="shared" si="4"/>
        <v> </v>
      </c>
      <c r="O15" s="93">
        <v>1</v>
      </c>
      <c r="P15" s="93">
        <v>3</v>
      </c>
      <c r="S15" s="93">
        <v>2</v>
      </c>
    </row>
    <row r="16" spans="1:19" ht="16.5" customHeight="1">
      <c r="A16" s="80"/>
      <c r="B16" s="74"/>
      <c r="C16" s="164"/>
      <c r="D16" s="165"/>
      <c r="E16" s="166"/>
      <c r="F16" s="162">
        <f t="shared" si="1"/>
        <v>0</v>
      </c>
      <c r="G16" s="174">
        <f t="shared" si="2"/>
        <v>0</v>
      </c>
      <c r="H16" s="176" t="str">
        <f t="shared" si="0"/>
        <v> </v>
      </c>
      <c r="I16" s="167"/>
      <c r="J16" s="183" t="str">
        <f>IF(E16=0," ",IF(AND(O16=2,OR(P16=1,P16=5)),"?",IF(S16=1,"PLANO 500","ORION 500")))</f>
        <v> </v>
      </c>
      <c r="K16" s="183" t="str">
        <f t="shared" si="5"/>
        <v> </v>
      </c>
      <c r="L16" s="184" t="str">
        <f t="shared" si="3"/>
        <v> </v>
      </c>
      <c r="M16" s="184" t="str">
        <f>IF(G16=0," ",IF(S16=1,"P5","O5"))</f>
        <v> </v>
      </c>
      <c r="N16" s="185" t="str">
        <f t="shared" si="4"/>
        <v> </v>
      </c>
      <c r="O16" s="93">
        <v>1</v>
      </c>
      <c r="P16" s="93">
        <v>3</v>
      </c>
      <c r="S16" s="93">
        <v>2</v>
      </c>
    </row>
    <row r="17" spans="1:19" s="88" customFormat="1" ht="16.5" customHeight="1">
      <c r="A17" s="80"/>
      <c r="B17" s="74"/>
      <c r="C17" s="164"/>
      <c r="D17" s="165"/>
      <c r="E17" s="166"/>
      <c r="F17" s="162">
        <f t="shared" si="1"/>
        <v>0</v>
      </c>
      <c r="G17" s="174">
        <f t="shared" si="2"/>
        <v>0</v>
      </c>
      <c r="H17" s="176" t="str">
        <f t="shared" si="0"/>
        <v> </v>
      </c>
      <c r="I17" s="167"/>
      <c r="J17" s="183" t="str">
        <f>IF(E17=0," ",IF(AND(O17=2,OR(P17=1,P17=5)),"?",IF(S17=1,"PLANO 500","ORION 500")))</f>
        <v> </v>
      </c>
      <c r="K17" s="183" t="str">
        <f t="shared" si="5"/>
        <v> </v>
      </c>
      <c r="L17" s="184" t="str">
        <f t="shared" si="3"/>
        <v> </v>
      </c>
      <c r="M17" s="184" t="str">
        <f>IF(G17=0," ",IF(S17=1,"P5","O5"))</f>
        <v> </v>
      </c>
      <c r="N17" s="185" t="str">
        <f t="shared" si="4"/>
        <v> </v>
      </c>
      <c r="O17" s="93">
        <v>1</v>
      </c>
      <c r="P17" s="93">
        <v>3</v>
      </c>
      <c r="Q17" s="93"/>
      <c r="R17" s="93"/>
      <c r="S17" s="93">
        <v>2</v>
      </c>
    </row>
    <row r="18" spans="1:19" s="88" customFormat="1" ht="16.5" customHeight="1">
      <c r="A18" s="80"/>
      <c r="B18" s="74"/>
      <c r="C18" s="164"/>
      <c r="D18" s="165"/>
      <c r="E18" s="166"/>
      <c r="F18" s="162">
        <f t="shared" si="1"/>
        <v>0</v>
      </c>
      <c r="G18" s="174">
        <f t="shared" si="2"/>
        <v>0</v>
      </c>
      <c r="H18" s="176" t="str">
        <f t="shared" si="0"/>
        <v> </v>
      </c>
      <c r="I18" s="167"/>
      <c r="J18" s="183" t="str">
        <f>IF(E18=0," ",IF(AND(O18=2,OR(P18=1,P18=5)),"?",IF(S18=1,"PLANO 500","ORION 500")))</f>
        <v> </v>
      </c>
      <c r="K18" s="183" t="str">
        <f t="shared" si="5"/>
        <v> </v>
      </c>
      <c r="L18" s="184" t="str">
        <f t="shared" si="3"/>
        <v> </v>
      </c>
      <c r="M18" s="184" t="str">
        <f>IF(G18=0," ",IF(S18=1,"P5","O5"))</f>
        <v> </v>
      </c>
      <c r="N18" s="185" t="str">
        <f t="shared" si="4"/>
        <v> </v>
      </c>
      <c r="O18" s="93">
        <v>1</v>
      </c>
      <c r="P18" s="93">
        <v>3</v>
      </c>
      <c r="Q18" s="93"/>
      <c r="R18" s="93"/>
      <c r="S18" s="93">
        <v>2</v>
      </c>
    </row>
    <row r="19" spans="1:19" s="88" customFormat="1" ht="16.5" customHeight="1">
      <c r="A19" s="80"/>
      <c r="B19" s="74"/>
      <c r="C19" s="164"/>
      <c r="D19" s="165"/>
      <c r="E19" s="166"/>
      <c r="F19" s="162">
        <f t="shared" si="1"/>
        <v>0</v>
      </c>
      <c r="G19" s="174">
        <f t="shared" si="2"/>
        <v>0</v>
      </c>
      <c r="H19" s="176" t="str">
        <f t="shared" si="0"/>
        <v> </v>
      </c>
      <c r="I19" s="167"/>
      <c r="J19" s="183" t="str">
        <f>IF(E19=0," ",IF(AND(O19=2,OR(P19=1,P19=5)),"?",IF(S19=1,"PLANO 500","ORION 500")))</f>
        <v> </v>
      </c>
      <c r="K19" s="183" t="str">
        <f t="shared" si="5"/>
        <v> </v>
      </c>
      <c r="L19" s="184" t="str">
        <f t="shared" si="3"/>
        <v> </v>
      </c>
      <c r="M19" s="184" t="str">
        <f>IF(G19=0," ",IF(S19=1,"P5","O5"))</f>
        <v> </v>
      </c>
      <c r="N19" s="185" t="str">
        <f t="shared" si="4"/>
        <v> </v>
      </c>
      <c r="O19" s="93">
        <v>1</v>
      </c>
      <c r="P19" s="93">
        <v>3</v>
      </c>
      <c r="Q19" s="93"/>
      <c r="R19" s="93"/>
      <c r="S19" s="93">
        <v>2</v>
      </c>
    </row>
    <row r="20" spans="1:19" s="88" customFormat="1" ht="16.5" customHeight="1" thickBot="1">
      <c r="A20" s="81"/>
      <c r="B20" s="82"/>
      <c r="C20" s="168"/>
      <c r="D20" s="169"/>
      <c r="E20" s="170"/>
      <c r="F20" s="171">
        <f t="shared" si="1"/>
        <v>0</v>
      </c>
      <c r="G20" s="178">
        <f t="shared" si="2"/>
        <v>0</v>
      </c>
      <c r="H20" s="179" t="str">
        <f t="shared" si="0"/>
        <v> </v>
      </c>
      <c r="I20" s="172"/>
      <c r="J20" s="186" t="str">
        <f>IF(E20=0," ",IF(AND(O20=2,OR(P20=1,P20=5)),"?",IF(S20=1,"PLANO 500","ORION 500")))</f>
        <v> </v>
      </c>
      <c r="K20" s="186" t="str">
        <f t="shared" si="5"/>
        <v> </v>
      </c>
      <c r="L20" s="187" t="str">
        <f t="shared" si="3"/>
        <v> </v>
      </c>
      <c r="M20" s="187" t="str">
        <f>IF(G20=0," ",IF(S20=1,"P5","O5"))</f>
        <v> </v>
      </c>
      <c r="N20" s="188" t="str">
        <f t="shared" si="4"/>
        <v> </v>
      </c>
      <c r="O20" s="93">
        <v>1</v>
      </c>
      <c r="P20" s="93">
        <v>3</v>
      </c>
      <c r="Q20" s="93"/>
      <c r="R20" s="93"/>
      <c r="S20" s="93">
        <v>2</v>
      </c>
    </row>
    <row r="21" spans="4:19" s="88" customFormat="1" ht="12.75">
      <c r="D21" s="173" t="s">
        <v>25</v>
      </c>
      <c r="E21" s="125"/>
      <c r="F21" s="125"/>
      <c r="G21" s="125"/>
      <c r="H21" s="125"/>
      <c r="I21" s="125"/>
      <c r="J21" s="89"/>
      <c r="K21" s="89"/>
      <c r="L21" s="89"/>
      <c r="M21" s="89"/>
      <c r="N21" s="99"/>
      <c r="O21" s="93"/>
      <c r="P21" s="93"/>
      <c r="Q21" s="93"/>
      <c r="R21" s="93"/>
      <c r="S21" s="93"/>
    </row>
    <row r="22" spans="1:19" s="88" customFormat="1" ht="15.75">
      <c r="A22" s="129" t="s">
        <v>20</v>
      </c>
      <c r="B22" s="132"/>
      <c r="E22" s="89"/>
      <c r="F22" s="89"/>
      <c r="G22" s="89"/>
      <c r="H22" s="89"/>
      <c r="I22" s="89"/>
      <c r="J22" s="130" t="s">
        <v>89</v>
      </c>
      <c r="K22" s="89"/>
      <c r="L22" s="89"/>
      <c r="M22" s="89"/>
      <c r="N22" s="99"/>
      <c r="O22" s="93"/>
      <c r="P22" s="93"/>
      <c r="Q22" s="93"/>
      <c r="R22" s="93"/>
      <c r="S22" s="93"/>
    </row>
    <row r="23" spans="1:19" s="88" customFormat="1" ht="12.75">
      <c r="A23" s="129"/>
      <c r="B23" s="129" t="s">
        <v>93</v>
      </c>
      <c r="F23" s="89"/>
      <c r="G23" s="89"/>
      <c r="H23" s="89"/>
      <c r="I23" s="89"/>
      <c r="J23" s="89"/>
      <c r="K23" s="89"/>
      <c r="L23" s="89"/>
      <c r="M23" s="89"/>
      <c r="N23" s="99"/>
      <c r="O23" s="93"/>
      <c r="P23" s="93"/>
      <c r="Q23" s="93"/>
      <c r="R23" s="93"/>
      <c r="S23" s="93"/>
    </row>
    <row r="24" spans="1:19" s="88" customFormat="1" ht="12.75">
      <c r="A24" s="131" t="s">
        <v>56</v>
      </c>
      <c r="B24" s="134" t="s">
        <v>80</v>
      </c>
      <c r="E24" s="89"/>
      <c r="F24" s="89"/>
      <c r="G24" s="89"/>
      <c r="H24" s="89"/>
      <c r="I24" s="89"/>
      <c r="J24" s="89"/>
      <c r="K24" s="89"/>
      <c r="L24" s="89"/>
      <c r="M24" s="89"/>
      <c r="N24" s="99"/>
      <c r="O24" s="93"/>
      <c r="P24" s="93"/>
      <c r="Q24" s="93"/>
      <c r="R24" s="93"/>
      <c r="S24" s="93"/>
    </row>
    <row r="25" spans="1:19" s="88" customFormat="1" ht="12.75">
      <c r="A25" s="131" t="s">
        <v>57</v>
      </c>
      <c r="B25" s="134" t="s">
        <v>82</v>
      </c>
      <c r="E25" s="89"/>
      <c r="F25" s="89"/>
      <c r="G25" s="89"/>
      <c r="H25" s="89"/>
      <c r="I25" s="89"/>
      <c r="J25" s="89"/>
      <c r="K25" s="89"/>
      <c r="L25" s="89"/>
      <c r="M25" s="89"/>
      <c r="N25" s="99"/>
      <c r="O25" s="93"/>
      <c r="P25" s="93"/>
      <c r="Q25" s="93"/>
      <c r="R25" s="93"/>
      <c r="S25" s="93"/>
    </row>
    <row r="26" spans="1:19" s="88" customFormat="1" ht="12.75">
      <c r="A26" s="131" t="s">
        <v>58</v>
      </c>
      <c r="B26" s="134" t="s">
        <v>81</v>
      </c>
      <c r="E26" s="89"/>
      <c r="F26" s="89"/>
      <c r="G26" s="89"/>
      <c r="H26" s="89"/>
      <c r="I26" s="89"/>
      <c r="J26" s="89"/>
      <c r="K26" s="89"/>
      <c r="L26" s="89"/>
      <c r="M26" s="89"/>
      <c r="N26" s="99"/>
      <c r="O26" s="93"/>
      <c r="P26" s="93"/>
      <c r="Q26" s="93"/>
      <c r="R26" s="93"/>
      <c r="S26" s="93"/>
    </row>
    <row r="27" spans="1:19" s="88" customFormat="1" ht="12.75">
      <c r="A27" s="131" t="s">
        <v>86</v>
      </c>
      <c r="B27" s="132" t="s">
        <v>79</v>
      </c>
      <c r="E27" s="89"/>
      <c r="F27" s="89"/>
      <c r="G27" s="89"/>
      <c r="H27" s="89"/>
      <c r="I27" s="89"/>
      <c r="J27" s="89"/>
      <c r="K27" s="89"/>
      <c r="L27" s="89"/>
      <c r="M27" s="89"/>
      <c r="N27" s="99"/>
      <c r="O27" s="93"/>
      <c r="P27" s="93"/>
      <c r="Q27" s="93"/>
      <c r="R27" s="93"/>
      <c r="S27" s="93"/>
    </row>
    <row r="28" spans="1:19" s="88" customFormat="1" ht="12.75">
      <c r="A28" s="126" t="s">
        <v>51</v>
      </c>
      <c r="E28" s="89"/>
      <c r="F28" s="89"/>
      <c r="G28" s="89"/>
      <c r="H28" s="89"/>
      <c r="I28" s="135" t="s">
        <v>48</v>
      </c>
      <c r="J28" s="136"/>
      <c r="K28" s="89"/>
      <c r="L28" s="89"/>
      <c r="M28" s="89"/>
      <c r="N28" s="99"/>
      <c r="O28" s="93"/>
      <c r="P28" s="93"/>
      <c r="Q28" s="93"/>
      <c r="R28" s="93"/>
      <c r="S28" s="93"/>
    </row>
    <row r="29" spans="1:19" s="88" customFormat="1" ht="12.75">
      <c r="A29" s="133" t="s">
        <v>15</v>
      </c>
      <c r="B29" s="88" t="s">
        <v>50</v>
      </c>
      <c r="E29" s="89"/>
      <c r="F29" s="89"/>
      <c r="G29" s="89"/>
      <c r="H29" s="89"/>
      <c r="I29" s="133" t="s">
        <v>18</v>
      </c>
      <c r="J29" s="126" t="s">
        <v>99</v>
      </c>
      <c r="K29" s="89"/>
      <c r="L29" s="89"/>
      <c r="M29" s="89"/>
      <c r="N29" s="99"/>
      <c r="O29" s="93"/>
      <c r="P29" s="93"/>
      <c r="Q29" s="93"/>
      <c r="R29" s="93"/>
      <c r="S29" s="93"/>
    </row>
    <row r="30" spans="1:19" s="88" customFormat="1" ht="12.75">
      <c r="A30" s="133" t="s">
        <v>1</v>
      </c>
      <c r="B30" s="126" t="s">
        <v>53</v>
      </c>
      <c r="E30" s="89"/>
      <c r="F30" s="89"/>
      <c r="G30" s="89"/>
      <c r="H30" s="89"/>
      <c r="I30" s="133" t="s">
        <v>19</v>
      </c>
      <c r="J30" s="126" t="s">
        <v>100</v>
      </c>
      <c r="K30" s="89"/>
      <c r="L30" s="89"/>
      <c r="M30" s="89"/>
      <c r="N30" s="99"/>
      <c r="O30" s="93"/>
      <c r="P30" s="93"/>
      <c r="Q30" s="93"/>
      <c r="R30" s="93"/>
      <c r="S30" s="93"/>
    </row>
    <row r="31" spans="1:19" s="88" customFormat="1" ht="12.75">
      <c r="A31" s="133" t="s">
        <v>16</v>
      </c>
      <c r="B31" s="126" t="s">
        <v>54</v>
      </c>
      <c r="E31" s="89"/>
      <c r="F31" s="89"/>
      <c r="G31" s="89"/>
      <c r="H31" s="89"/>
      <c r="I31" s="133" t="s">
        <v>45</v>
      </c>
      <c r="J31" s="126" t="s">
        <v>83</v>
      </c>
      <c r="K31" s="89"/>
      <c r="L31" s="89"/>
      <c r="M31" s="89"/>
      <c r="N31" s="99"/>
      <c r="O31" s="93"/>
      <c r="P31" s="93"/>
      <c r="Q31" s="93"/>
      <c r="R31" s="93"/>
      <c r="S31" s="93"/>
    </row>
    <row r="32" spans="1:19" s="88" customFormat="1" ht="12.75">
      <c r="A32" s="133" t="s">
        <v>17</v>
      </c>
      <c r="B32" s="126" t="s">
        <v>55</v>
      </c>
      <c r="E32" s="89"/>
      <c r="F32" s="89"/>
      <c r="G32" s="89"/>
      <c r="H32" s="89"/>
      <c r="I32" s="133" t="s">
        <v>49</v>
      </c>
      <c r="J32" s="126" t="s">
        <v>84</v>
      </c>
      <c r="K32" s="89"/>
      <c r="L32" s="89"/>
      <c r="M32" s="89"/>
      <c r="N32" s="99"/>
      <c r="O32" s="93"/>
      <c r="P32" s="93"/>
      <c r="Q32" s="93"/>
      <c r="R32" s="93"/>
      <c r="S32" s="93"/>
    </row>
    <row r="33" spans="1:10" s="88" customFormat="1" ht="12.75">
      <c r="A33" s="133" t="s">
        <v>46</v>
      </c>
      <c r="B33" s="126" t="s">
        <v>73</v>
      </c>
      <c r="E33" s="89"/>
      <c r="F33" s="89"/>
      <c r="G33" s="89"/>
      <c r="H33" s="89"/>
      <c r="I33" s="133" t="s">
        <v>47</v>
      </c>
      <c r="J33" s="126" t="s">
        <v>85</v>
      </c>
    </row>
    <row r="34" spans="1:10" s="88" customFormat="1" ht="12.75">
      <c r="A34" s="138" t="s">
        <v>30</v>
      </c>
      <c r="E34" s="89"/>
      <c r="F34" s="89"/>
      <c r="G34" s="89"/>
      <c r="H34" s="89"/>
      <c r="I34" s="89"/>
      <c r="J34" s="89"/>
    </row>
    <row r="35" spans="1:10" s="88" customFormat="1" ht="12.75">
      <c r="A35" s="139" t="s">
        <v>90</v>
      </c>
      <c r="E35" s="89"/>
      <c r="F35" s="89"/>
      <c r="G35" s="89"/>
      <c r="H35" s="89"/>
      <c r="I35" s="89"/>
      <c r="J35" s="89"/>
    </row>
    <row r="36" spans="1:10" s="88" customFormat="1" ht="12.75">
      <c r="A36" s="139" t="s">
        <v>92</v>
      </c>
      <c r="E36" s="89"/>
      <c r="F36" s="89"/>
      <c r="G36" s="89"/>
      <c r="H36" s="89"/>
      <c r="I36" s="89"/>
      <c r="J36" s="89"/>
    </row>
    <row r="38" spans="1:10" s="88" customFormat="1" ht="12.75">
      <c r="A38" s="136" t="s">
        <v>102</v>
      </c>
      <c r="E38" s="89"/>
      <c r="F38" s="89"/>
      <c r="G38" s="89"/>
      <c r="H38" s="89"/>
      <c r="I38" s="89"/>
      <c r="J38" s="89"/>
    </row>
    <row r="163" s="88" customFormat="1" ht="12.75">
      <c r="S163" s="93">
        <v>1</v>
      </c>
    </row>
  </sheetData>
  <sheetProtection password="DC73" sheet="1" objects="1" scenarios="1"/>
  <mergeCells count="22">
    <mergeCell ref="C8:C9"/>
    <mergeCell ref="D8:D9"/>
    <mergeCell ref="C7:E7"/>
    <mergeCell ref="A8:B8"/>
    <mergeCell ref="A9:B9"/>
    <mergeCell ref="A10:B10"/>
    <mergeCell ref="A11:B11"/>
    <mergeCell ref="A19:B19"/>
    <mergeCell ref="A12:B12"/>
    <mergeCell ref="A13:B13"/>
    <mergeCell ref="A14:B14"/>
    <mergeCell ref="A15:B15"/>
    <mergeCell ref="A20:B20"/>
    <mergeCell ref="H7:N7"/>
    <mergeCell ref="A3:N3"/>
    <mergeCell ref="A2:N2"/>
    <mergeCell ref="A4:N4"/>
    <mergeCell ref="A5:N5"/>
    <mergeCell ref="A6:B6"/>
    <mergeCell ref="A16:B16"/>
    <mergeCell ref="A17:B17"/>
    <mergeCell ref="A18:B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5"/>
  <sheetViews>
    <sheetView showGridLines="0" showZeros="0" tabSelected="1" zoomScalePageLayoutView="0" workbookViewId="0" topLeftCell="A2">
      <selection activeCell="F17" sqref="F17"/>
    </sheetView>
  </sheetViews>
  <sheetFormatPr defaultColWidth="9.140625" defaultRowHeight="12.75"/>
  <cols>
    <col min="1" max="1" width="4.421875" style="88" customWidth="1"/>
    <col min="2" max="2" width="19.7109375" style="89" customWidth="1"/>
    <col min="3" max="4" width="8.421875" style="88" customWidth="1"/>
    <col min="5" max="5" width="8.57421875" style="88" customWidth="1"/>
    <col min="6" max="6" width="8.140625" style="89" customWidth="1"/>
    <col min="7" max="7" width="6.57421875" style="89" customWidth="1"/>
    <col min="8" max="8" width="11.8515625" style="89" customWidth="1"/>
    <col min="9" max="9" width="6.7109375" style="89" customWidth="1"/>
    <col min="10" max="10" width="7.28125" style="89" customWidth="1"/>
    <col min="11" max="11" width="10.421875" style="89" hidden="1" customWidth="1"/>
    <col min="12" max="12" width="8.421875" style="89" hidden="1" customWidth="1"/>
    <col min="13" max="13" width="13.57421875" style="89" customWidth="1"/>
    <col min="14" max="14" width="5.7109375" style="89" customWidth="1"/>
    <col min="15" max="16" width="3.8515625" style="89" hidden="1" customWidth="1"/>
    <col min="17" max="17" width="10.57421875" style="99" customWidth="1"/>
    <col min="18" max="18" width="5.140625" style="91" hidden="1" customWidth="1"/>
    <col min="19" max="25" width="5.421875" style="93" hidden="1" customWidth="1"/>
    <col min="26" max="26" width="5.421875" style="120" hidden="1" customWidth="1"/>
    <col min="27" max="30" width="5.421875" style="93" hidden="1" customWidth="1"/>
    <col min="31" max="32" width="5.421875" style="91" hidden="1" customWidth="1"/>
    <col min="33" max="34" width="7.57421875" style="91" hidden="1" customWidth="1"/>
    <col min="35" max="35" width="7.57421875" style="101" hidden="1" customWidth="1"/>
    <col min="36" max="37" width="7.57421875" style="91" hidden="1" customWidth="1"/>
    <col min="38" max="38" width="7.57421875" style="91" customWidth="1"/>
    <col min="39" max="40" width="9.140625" style="91" customWidth="1"/>
    <col min="41" max="42" width="9.140625" style="97" customWidth="1"/>
    <col min="43" max="16384" width="9.140625" style="88" customWidth="1"/>
  </cols>
  <sheetData>
    <row r="1" spans="17:35" ht="15" customHeight="1" hidden="1">
      <c r="Q1" s="90"/>
      <c r="S1" s="92" t="s">
        <v>6</v>
      </c>
      <c r="T1" s="92"/>
      <c r="U1" s="92" t="s">
        <v>31</v>
      </c>
      <c r="V1" s="93" t="s">
        <v>42</v>
      </c>
      <c r="W1" s="93" t="s">
        <v>43</v>
      </c>
      <c r="X1" s="93" t="s">
        <v>18</v>
      </c>
      <c r="Z1" s="92" t="s">
        <v>6</v>
      </c>
      <c r="AA1" s="94">
        <v>1</v>
      </c>
      <c r="AB1" s="93">
        <v>2</v>
      </c>
      <c r="AC1" s="93">
        <v>3</v>
      </c>
      <c r="AD1" s="93">
        <v>4</v>
      </c>
      <c r="AE1" s="93">
        <v>5</v>
      </c>
      <c r="AF1" s="95" t="s">
        <v>52</v>
      </c>
      <c r="AG1" s="93"/>
      <c r="AH1" s="93"/>
      <c r="AI1" s="96"/>
    </row>
    <row r="2" spans="2:34" ht="28.5" customHeight="1">
      <c r="B2" s="98"/>
      <c r="C2" s="98"/>
      <c r="D2" s="98"/>
      <c r="E2" s="98"/>
      <c r="F2" s="98"/>
      <c r="H2" s="98"/>
      <c r="I2" s="98"/>
      <c r="J2" s="98"/>
      <c r="K2" s="98"/>
      <c r="L2" s="98"/>
      <c r="M2" s="98"/>
      <c r="N2" s="98"/>
      <c r="S2" s="93">
        <v>20</v>
      </c>
      <c r="T2" s="93">
        <v>1</v>
      </c>
      <c r="U2" s="93">
        <v>300</v>
      </c>
      <c r="V2" s="100" t="s">
        <v>44</v>
      </c>
      <c r="W2" s="100" t="s">
        <v>44</v>
      </c>
      <c r="X2" s="93">
        <v>300</v>
      </c>
      <c r="Z2" s="94" t="s">
        <v>108</v>
      </c>
      <c r="AB2" s="93">
        <v>88</v>
      </c>
      <c r="AC2" s="93">
        <v>116</v>
      </c>
      <c r="AD2" s="93">
        <v>116</v>
      </c>
      <c r="AE2" s="93">
        <v>149</v>
      </c>
      <c r="AF2" s="95" t="s">
        <v>3</v>
      </c>
      <c r="AG2" s="93"/>
      <c r="AH2" s="93"/>
    </row>
    <row r="3" spans="1:32" ht="15" customHeight="1">
      <c r="A3" s="102" t="s">
        <v>23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S3" s="93">
        <v>21</v>
      </c>
      <c r="T3" s="93">
        <v>2</v>
      </c>
      <c r="U3" s="93">
        <v>400</v>
      </c>
      <c r="V3" s="93">
        <v>430</v>
      </c>
      <c r="W3" s="93">
        <v>430</v>
      </c>
      <c r="X3" s="100" t="s">
        <v>44</v>
      </c>
      <c r="Z3" s="93" t="s">
        <v>60</v>
      </c>
      <c r="AB3" s="93">
        <v>90</v>
      </c>
      <c r="AC3" s="93">
        <v>128</v>
      </c>
      <c r="AD3" s="93">
        <v>128</v>
      </c>
      <c r="AE3" s="93">
        <v>145</v>
      </c>
      <c r="AF3" s="95" t="s">
        <v>3</v>
      </c>
    </row>
    <row r="4" spans="1:32" ht="12.75">
      <c r="A4" s="104" t="s">
        <v>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S4" s="93">
        <v>22</v>
      </c>
      <c r="T4" s="93">
        <v>3</v>
      </c>
      <c r="U4" s="93">
        <v>500</v>
      </c>
      <c r="V4" s="93">
        <v>580</v>
      </c>
      <c r="W4" s="93">
        <v>580</v>
      </c>
      <c r="X4" s="100" t="s">
        <v>44</v>
      </c>
      <c r="Z4" s="93" t="s">
        <v>61</v>
      </c>
      <c r="AA4" s="93">
        <v>70</v>
      </c>
      <c r="AF4" s="95" t="s">
        <v>3</v>
      </c>
    </row>
    <row r="5" spans="7:26" ht="24.75" customHeight="1">
      <c r="G5" s="106">
        <v>81</v>
      </c>
      <c r="S5" s="93">
        <v>33</v>
      </c>
      <c r="T5" s="93">
        <v>4</v>
      </c>
      <c r="U5" s="93">
        <v>600</v>
      </c>
      <c r="V5" s="93">
        <v>580</v>
      </c>
      <c r="W5" s="93">
        <v>580</v>
      </c>
      <c r="X5" s="100" t="s">
        <v>44</v>
      </c>
      <c r="Z5" s="93"/>
    </row>
    <row r="6" spans="1:42" s="114" customFormat="1" ht="13.5" thickBot="1">
      <c r="A6" s="107" t="s">
        <v>15</v>
      </c>
      <c r="B6" s="108"/>
      <c r="C6" s="109" t="s">
        <v>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 t="s">
        <v>46</v>
      </c>
      <c r="I6" s="110" t="s">
        <v>45</v>
      </c>
      <c r="J6" s="110" t="s">
        <v>49</v>
      </c>
      <c r="K6" s="110" t="s">
        <v>45</v>
      </c>
      <c r="L6" s="110" t="s">
        <v>49</v>
      </c>
      <c r="M6" s="111" t="s">
        <v>47</v>
      </c>
      <c r="N6" s="109" t="s">
        <v>95</v>
      </c>
      <c r="O6" s="109" t="s">
        <v>47</v>
      </c>
      <c r="P6" s="109"/>
      <c r="Q6" s="112" t="s">
        <v>96</v>
      </c>
      <c r="R6" s="91"/>
      <c r="S6" s="113"/>
      <c r="T6" s="93">
        <v>5</v>
      </c>
      <c r="U6" s="93">
        <v>900</v>
      </c>
      <c r="V6" s="93">
        <v>780</v>
      </c>
      <c r="W6" s="93">
        <v>680</v>
      </c>
      <c r="X6" s="100" t="s">
        <v>44</v>
      </c>
      <c r="Y6" s="94"/>
      <c r="Z6" s="93"/>
      <c r="AA6" s="93"/>
      <c r="AB6" s="94"/>
      <c r="AC6" s="93"/>
      <c r="AD6" s="93"/>
      <c r="AE6" s="91"/>
      <c r="AF6" s="91"/>
      <c r="AG6" s="91"/>
      <c r="AH6" s="91"/>
      <c r="AI6" s="101"/>
      <c r="AJ6" s="91"/>
      <c r="AK6" s="91"/>
      <c r="AL6" s="91"/>
      <c r="AM6" s="91"/>
      <c r="AN6" s="91"/>
      <c r="AO6" s="97"/>
      <c r="AP6" s="97"/>
    </row>
    <row r="7" spans="1:42" s="119" customFormat="1" ht="20.25" customHeight="1" thickBot="1">
      <c r="A7" s="39"/>
      <c r="B7" s="40"/>
      <c r="C7" s="41" t="s">
        <v>74</v>
      </c>
      <c r="D7" s="42"/>
      <c r="E7" s="43"/>
      <c r="F7" s="44"/>
      <c r="G7" s="45" t="s">
        <v>26</v>
      </c>
      <c r="H7" s="46"/>
      <c r="I7" s="46"/>
      <c r="J7" s="46"/>
      <c r="K7" s="46"/>
      <c r="L7" s="46"/>
      <c r="M7" s="46"/>
      <c r="N7" s="46"/>
      <c r="O7" s="46"/>
      <c r="P7" s="46"/>
      <c r="Q7" s="47"/>
      <c r="R7" s="115"/>
      <c r="S7" s="94"/>
      <c r="T7" s="94"/>
      <c r="U7" s="94"/>
      <c r="V7" s="93"/>
      <c r="W7" s="93"/>
      <c r="X7" s="94"/>
      <c r="Y7" s="115"/>
      <c r="Z7" s="116" t="s">
        <v>103</v>
      </c>
      <c r="AA7" s="94"/>
      <c r="AB7" s="94"/>
      <c r="AC7" s="94"/>
      <c r="AD7" s="94"/>
      <c r="AE7" s="115"/>
      <c r="AF7" s="115"/>
      <c r="AG7" s="115"/>
      <c r="AH7" s="115"/>
      <c r="AI7" s="117"/>
      <c r="AJ7" s="115"/>
      <c r="AK7" s="115"/>
      <c r="AL7" s="115"/>
      <c r="AM7" s="115"/>
      <c r="AN7" s="115"/>
      <c r="AO7" s="118"/>
      <c r="AP7" s="118"/>
    </row>
    <row r="8" spans="1:37" ht="12.75">
      <c r="A8" s="48" t="s">
        <v>28</v>
      </c>
      <c r="B8" s="49"/>
      <c r="C8" s="50" t="s">
        <v>6</v>
      </c>
      <c r="D8" s="51" t="s">
        <v>31</v>
      </c>
      <c r="E8" s="52" t="s">
        <v>22</v>
      </c>
      <c r="F8" s="53" t="s">
        <v>13</v>
      </c>
      <c r="G8" s="1" t="s">
        <v>94</v>
      </c>
      <c r="H8" s="2" t="s">
        <v>6</v>
      </c>
      <c r="I8" s="2" t="s">
        <v>14</v>
      </c>
      <c r="J8" s="2" t="s">
        <v>14</v>
      </c>
      <c r="K8" s="3" t="s">
        <v>6</v>
      </c>
      <c r="L8" s="3" t="s">
        <v>6</v>
      </c>
      <c r="M8" s="3" t="s">
        <v>62</v>
      </c>
      <c r="N8" s="3" t="s">
        <v>8</v>
      </c>
      <c r="O8" s="4"/>
      <c r="P8" s="5"/>
      <c r="Q8" s="6" t="s">
        <v>10</v>
      </c>
      <c r="V8" s="93" t="s">
        <v>41</v>
      </c>
      <c r="W8" s="93" t="s">
        <v>41</v>
      </c>
      <c r="X8" s="93" t="s">
        <v>41</v>
      </c>
      <c r="Z8" s="93" t="s">
        <v>22</v>
      </c>
      <c r="AA8" s="120">
        <v>20</v>
      </c>
      <c r="AB8" s="120">
        <v>21</v>
      </c>
      <c r="AC8" s="120">
        <v>22</v>
      </c>
      <c r="AD8" s="120">
        <v>33</v>
      </c>
      <c r="AH8" s="120">
        <v>20</v>
      </c>
      <c r="AI8" s="120">
        <v>21</v>
      </c>
      <c r="AJ8" s="120">
        <v>22</v>
      </c>
      <c r="AK8" s="120">
        <v>33</v>
      </c>
    </row>
    <row r="9" spans="1:30" ht="13.5" thickBot="1">
      <c r="A9" s="57" t="s">
        <v>29</v>
      </c>
      <c r="B9" s="58"/>
      <c r="C9" s="59"/>
      <c r="D9" s="60" t="s">
        <v>5</v>
      </c>
      <c r="E9" s="61" t="s">
        <v>5</v>
      </c>
      <c r="F9" s="62" t="s">
        <v>3</v>
      </c>
      <c r="G9" s="7" t="s">
        <v>3</v>
      </c>
      <c r="H9" s="8" t="s">
        <v>7</v>
      </c>
      <c r="I9" s="8" t="s">
        <v>31</v>
      </c>
      <c r="J9" s="8" t="s">
        <v>22</v>
      </c>
      <c r="K9" s="9" t="s">
        <v>7</v>
      </c>
      <c r="L9" s="9" t="s">
        <v>7</v>
      </c>
      <c r="M9" s="9"/>
      <c r="N9" s="9" t="s">
        <v>9</v>
      </c>
      <c r="O9" s="10"/>
      <c r="P9" s="11"/>
      <c r="Q9" s="12" t="s">
        <v>11</v>
      </c>
      <c r="S9" s="93" t="s">
        <v>6</v>
      </c>
      <c r="T9" s="93" t="s">
        <v>22</v>
      </c>
      <c r="U9" s="93" t="s">
        <v>31</v>
      </c>
      <c r="V9" s="92" t="s">
        <v>5</v>
      </c>
      <c r="W9" s="93" t="s">
        <v>3</v>
      </c>
      <c r="X9" s="93" t="s">
        <v>6</v>
      </c>
      <c r="Z9" s="120">
        <v>0</v>
      </c>
      <c r="AA9" s="93">
        <v>0</v>
      </c>
      <c r="AB9" s="93">
        <v>0</v>
      </c>
      <c r="AC9" s="93">
        <v>0</v>
      </c>
      <c r="AD9" s="93">
        <v>0</v>
      </c>
    </row>
    <row r="10" spans="1:37" ht="17.25" customHeight="1">
      <c r="A10" s="66"/>
      <c r="B10" s="67"/>
      <c r="C10" s="68"/>
      <c r="D10" s="68"/>
      <c r="E10" s="69"/>
      <c r="F10" s="21">
        <f aca="true" t="shared" si="0" ref="F10:F20">IF(U10=1,INDEX(AA$9:AD$25,T10,S10),IF(U10=2,INDEX($AA$29:$AD$45,T10,S10),IF(U10=3,INDEX($AA$49:$AD$65,T10,S10),IF(U10=4,INDEX($AA$69:$AD$85,T10,S10),INDEX($AA$89:$AD$105,T10,S10)))))</f>
        <v>0</v>
      </c>
      <c r="G10" s="13" t="str">
        <f aca="true" t="shared" si="1" ref="G10:G20">IF(T10=1," ",IF(ISNUMBER(I10),INDEX($AA$2:$AE$4,V10,U10)*N10," "))</f>
        <v> </v>
      </c>
      <c r="H10" s="70">
        <v>90</v>
      </c>
      <c r="I10" s="14" t="str">
        <f>IF(T10=1," ",INDEX($V$2:$X$6,U10,V10))</f>
        <v> </v>
      </c>
      <c r="J10" s="15" t="str">
        <f aca="true" t="shared" si="2" ref="J10:J20">IF(T10=1," ",IF(ISNUMBER(I10),IF(V10=3,$G$6*N10,$G$5*N10)," "))</f>
        <v> </v>
      </c>
      <c r="K10" s="71" t="str">
        <f>IF(T10=1," ",IF(ISNUMBER(I10),IF(V10=1,"PLANO",IF(V10=2,"ORION","EKONOMIK"))," "))</f>
        <v> </v>
      </c>
      <c r="L10" s="72" t="str">
        <f>IF(I10=300,285,IF(I10=430,350,IF(I10=580,500,IF(I10=680,600,IF(I10=780,700," ")))))</f>
        <v> </v>
      </c>
      <c r="M10" s="16" t="str">
        <f>K10&amp;" "&amp;L10</f>
        <v>   </v>
      </c>
      <c r="N10" s="17" t="str">
        <f aca="true" t="shared" si="3" ref="N10:N20">IF($T10=1," ",IF(ISNUMBER($I10),EVEN($F10/INDEX($AA$2:$AE$4,$V10,U10)-0.85)," "))</f>
        <v> </v>
      </c>
      <c r="O10" s="18" t="str">
        <f>IF(F10=0," ",IF(N10&lt;10,(0&amp;N10),N10))</f>
        <v> </v>
      </c>
      <c r="P10" s="19" t="str">
        <f>IF(F10=0," ",IF(ISNUMBER(I10),MID(M10,1,1)&amp;MID(L10,1,1)," "))</f>
        <v> </v>
      </c>
      <c r="Q10" s="20" t="str">
        <f>IF(F10=0," ",IF(ISNUMBER(I10),P10&amp;O10&amp;"9016"," "))</f>
        <v> </v>
      </c>
      <c r="S10" s="93">
        <v>2</v>
      </c>
      <c r="T10" s="93">
        <v>1</v>
      </c>
      <c r="U10" s="93">
        <v>4</v>
      </c>
      <c r="V10" s="93">
        <v>2</v>
      </c>
      <c r="W10" s="93">
        <v>88</v>
      </c>
      <c r="X10" s="93" t="s">
        <v>34</v>
      </c>
      <c r="Z10" s="120">
        <v>400</v>
      </c>
      <c r="AA10" s="93">
        <v>222</v>
      </c>
      <c r="AB10" s="93">
        <v>298</v>
      </c>
      <c r="AC10" s="93">
        <v>386</v>
      </c>
      <c r="AD10" s="93">
        <v>552</v>
      </c>
      <c r="AG10" s="121">
        <v>300</v>
      </c>
      <c r="AH10" s="122">
        <v>222</v>
      </c>
      <c r="AI10" s="122">
        <v>298</v>
      </c>
      <c r="AJ10" s="101" t="str">
        <f aca="true" t="shared" si="4" ref="AJ10:AJ25">IF(AB10=AI10,"-","POZOR")</f>
        <v>-</v>
      </c>
      <c r="AK10" s="101"/>
    </row>
    <row r="11" spans="1:37" ht="16.5" customHeight="1">
      <c r="A11" s="73"/>
      <c r="B11" s="74"/>
      <c r="C11" s="75"/>
      <c r="D11" s="75"/>
      <c r="E11" s="76"/>
      <c r="F11" s="21">
        <f t="shared" si="0"/>
        <v>0</v>
      </c>
      <c r="G11" s="22" t="str">
        <f t="shared" si="1"/>
        <v> </v>
      </c>
      <c r="H11" s="77">
        <v>90</v>
      </c>
      <c r="I11" s="23" t="str">
        <f aca="true" t="shared" si="5" ref="I11:I20">IF(T11=1," ",INDEX($V$2:$X$6,U11,V11))</f>
        <v> </v>
      </c>
      <c r="J11" s="23" t="str">
        <f t="shared" si="2"/>
        <v> </v>
      </c>
      <c r="K11" s="78" t="str">
        <f>IF(T11=1," ",IF(ISNUMBER(I11),IF(V11=1,"PLANO",IF(V11=2,"ORION","EKONOMIK"))," "))</f>
        <v> </v>
      </c>
      <c r="L11" s="79" t="str">
        <f aca="true" t="shared" si="6" ref="L11:L20">IF(I11=300,285,IF(I11=430,350,IF(I11=580,500,IF(I11=680,600,IF(I11=780,700," ")))))</f>
        <v> </v>
      </c>
      <c r="M11" s="24" t="str">
        <f aca="true" t="shared" si="7" ref="M11:M20">K11&amp;" "&amp;L11</f>
        <v>   </v>
      </c>
      <c r="N11" s="25" t="str">
        <f t="shared" si="3"/>
        <v> </v>
      </c>
      <c r="O11" s="26" t="str">
        <f aca="true" t="shared" si="8" ref="O11:O20">IF(F11=0," ",IF(N11&lt;10,(0&amp;N11),N11))</f>
        <v> </v>
      </c>
      <c r="P11" s="27" t="str">
        <f aca="true" t="shared" si="9" ref="P11:P20">IF(F11=0," ",IF(ISNUMBER(I11),MID(M11,1,1)&amp;MID(L11,1,1)," "))</f>
        <v> </v>
      </c>
      <c r="Q11" s="28" t="str">
        <f aca="true" t="shared" si="10" ref="Q11:Q20">IF(F11=0," ",P11&amp;O11&amp;"9016")</f>
        <v> </v>
      </c>
      <c r="S11" s="93">
        <v>2</v>
      </c>
      <c r="T11" s="93">
        <v>1</v>
      </c>
      <c r="U11" s="93">
        <v>4</v>
      </c>
      <c r="V11" s="93">
        <v>1</v>
      </c>
      <c r="W11" s="93">
        <v>116</v>
      </c>
      <c r="X11" s="93" t="s">
        <v>35</v>
      </c>
      <c r="Z11" s="120">
        <v>500</v>
      </c>
      <c r="AA11" s="93">
        <v>277</v>
      </c>
      <c r="AB11" s="93">
        <v>373</v>
      </c>
      <c r="AC11" s="93">
        <v>483</v>
      </c>
      <c r="AD11" s="93">
        <v>690</v>
      </c>
      <c r="AG11" s="121">
        <v>300</v>
      </c>
      <c r="AH11" s="122">
        <v>277</v>
      </c>
      <c r="AI11" s="122">
        <v>373</v>
      </c>
      <c r="AJ11" s="101" t="str">
        <f t="shared" si="4"/>
        <v>-</v>
      </c>
      <c r="AK11" s="101"/>
    </row>
    <row r="12" spans="1:37" ht="16.5" customHeight="1" thickBot="1">
      <c r="A12" s="73"/>
      <c r="B12" s="74"/>
      <c r="C12" s="75"/>
      <c r="D12" s="75"/>
      <c r="E12" s="76"/>
      <c r="F12" s="21">
        <f t="shared" si="0"/>
        <v>0</v>
      </c>
      <c r="G12" s="22" t="str">
        <f t="shared" si="1"/>
        <v> </v>
      </c>
      <c r="H12" s="77">
        <v>80</v>
      </c>
      <c r="I12" s="23" t="str">
        <f t="shared" si="5"/>
        <v> </v>
      </c>
      <c r="J12" s="23" t="str">
        <f t="shared" si="2"/>
        <v> </v>
      </c>
      <c r="K12" s="78" t="str">
        <f>IF(T12=1," ",IF(ISNUMBER(I12),IF(V12=1,"PLANO",IF(V12=2,"ORION","EKONOMIK"))," "))</f>
        <v> </v>
      </c>
      <c r="L12" s="79" t="str">
        <f t="shared" si="6"/>
        <v> </v>
      </c>
      <c r="M12" s="24" t="str">
        <f t="shared" si="7"/>
        <v>   </v>
      </c>
      <c r="N12" s="25" t="str">
        <f t="shared" si="3"/>
        <v> </v>
      </c>
      <c r="O12" s="26" t="str">
        <f t="shared" si="8"/>
        <v> </v>
      </c>
      <c r="P12" s="27" t="str">
        <f t="shared" si="9"/>
        <v> </v>
      </c>
      <c r="Q12" s="28" t="str">
        <f t="shared" si="10"/>
        <v> </v>
      </c>
      <c r="S12" s="93">
        <v>2</v>
      </c>
      <c r="T12" s="93">
        <v>1</v>
      </c>
      <c r="U12" s="93">
        <v>4</v>
      </c>
      <c r="V12" s="93">
        <v>2</v>
      </c>
      <c r="W12" s="93">
        <v>132</v>
      </c>
      <c r="X12" s="93" t="s">
        <v>36</v>
      </c>
      <c r="Z12" s="120">
        <v>600</v>
      </c>
      <c r="AA12" s="93">
        <v>332</v>
      </c>
      <c r="AB12" s="93">
        <v>447</v>
      </c>
      <c r="AC12" s="93">
        <v>580</v>
      </c>
      <c r="AD12" s="93">
        <v>827</v>
      </c>
      <c r="AG12" s="121">
        <v>300</v>
      </c>
      <c r="AH12" s="122">
        <v>332</v>
      </c>
      <c r="AI12" s="122">
        <v>447</v>
      </c>
      <c r="AJ12" s="101" t="str">
        <f t="shared" si="4"/>
        <v>-</v>
      </c>
      <c r="AK12" s="101"/>
    </row>
    <row r="13" spans="1:37" ht="16.5" customHeight="1">
      <c r="A13" s="73"/>
      <c r="B13" s="74"/>
      <c r="C13" s="75"/>
      <c r="D13" s="75"/>
      <c r="E13" s="76"/>
      <c r="F13" s="21">
        <f t="shared" si="0"/>
        <v>0</v>
      </c>
      <c r="G13" s="22" t="str">
        <f t="shared" si="1"/>
        <v> </v>
      </c>
      <c r="H13" s="77">
        <v>90</v>
      </c>
      <c r="I13" s="23" t="str">
        <f t="shared" si="5"/>
        <v> </v>
      </c>
      <c r="J13" s="23" t="str">
        <f t="shared" si="2"/>
        <v> </v>
      </c>
      <c r="K13" s="71" t="str">
        <f>IF(T13=1," ",IF(ISNUMBER(I13),IF(V13=1,"PLANO",IF(V13=2,"ORION","EKONOMIK"))," "))</f>
        <v> </v>
      </c>
      <c r="L13" s="79" t="str">
        <f t="shared" si="6"/>
        <v> </v>
      </c>
      <c r="M13" s="24" t="str">
        <f t="shared" si="7"/>
        <v>   </v>
      </c>
      <c r="N13" s="25" t="str">
        <f t="shared" si="3"/>
        <v> </v>
      </c>
      <c r="O13" s="26" t="str">
        <f t="shared" si="8"/>
        <v> </v>
      </c>
      <c r="P13" s="27" t="str">
        <f t="shared" si="9"/>
        <v> </v>
      </c>
      <c r="Q13" s="28" t="str">
        <f t="shared" si="10"/>
        <v> </v>
      </c>
      <c r="S13" s="93">
        <v>2</v>
      </c>
      <c r="T13" s="93">
        <v>1</v>
      </c>
      <c r="U13" s="93">
        <v>4</v>
      </c>
      <c r="V13" s="93">
        <v>2</v>
      </c>
      <c r="W13" s="93">
        <v>149</v>
      </c>
      <c r="X13" s="93" t="s">
        <v>37</v>
      </c>
      <c r="Z13" s="120">
        <v>700</v>
      </c>
      <c r="AA13" s="93">
        <v>388</v>
      </c>
      <c r="AB13" s="93">
        <v>522</v>
      </c>
      <c r="AC13" s="93">
        <v>676</v>
      </c>
      <c r="AD13" s="93">
        <v>965</v>
      </c>
      <c r="AG13" s="121">
        <v>300</v>
      </c>
      <c r="AH13" s="122">
        <v>388</v>
      </c>
      <c r="AI13" s="122">
        <v>522</v>
      </c>
      <c r="AJ13" s="101" t="str">
        <f t="shared" si="4"/>
        <v>-</v>
      </c>
      <c r="AK13" s="101"/>
    </row>
    <row r="14" spans="1:37" ht="16.5" customHeight="1">
      <c r="A14" s="80"/>
      <c r="B14" s="74"/>
      <c r="C14" s="75"/>
      <c r="D14" s="75"/>
      <c r="E14" s="76"/>
      <c r="F14" s="21">
        <f t="shared" si="0"/>
        <v>0</v>
      </c>
      <c r="G14" s="22" t="str">
        <f t="shared" si="1"/>
        <v> </v>
      </c>
      <c r="H14" s="77"/>
      <c r="I14" s="23" t="str">
        <f t="shared" si="5"/>
        <v> </v>
      </c>
      <c r="J14" s="23" t="str">
        <f t="shared" si="2"/>
        <v> </v>
      </c>
      <c r="K14" s="78" t="str">
        <f>IF(T14=1," ",IF(ISNUMBER(I14),IF(V14=1,"PLANO",IF(V14=2,"ORION","EKONOMIK"))," "))</f>
        <v> </v>
      </c>
      <c r="L14" s="79" t="str">
        <f t="shared" si="6"/>
        <v> </v>
      </c>
      <c r="M14" s="24" t="str">
        <f t="shared" si="7"/>
        <v>   </v>
      </c>
      <c r="N14" s="25" t="str">
        <f t="shared" si="3"/>
        <v> </v>
      </c>
      <c r="O14" s="26" t="str">
        <f t="shared" si="8"/>
        <v> </v>
      </c>
      <c r="P14" s="27" t="str">
        <f t="shared" si="9"/>
        <v> </v>
      </c>
      <c r="Q14" s="28" t="str">
        <f t="shared" si="10"/>
        <v> </v>
      </c>
      <c r="S14" s="93">
        <v>2</v>
      </c>
      <c r="T14" s="93">
        <v>1</v>
      </c>
      <c r="U14" s="93">
        <v>4</v>
      </c>
      <c r="V14" s="93">
        <v>2</v>
      </c>
      <c r="W14" s="93">
        <v>90</v>
      </c>
      <c r="X14" s="93" t="s">
        <v>38</v>
      </c>
      <c r="Z14" s="120">
        <v>800</v>
      </c>
      <c r="AA14" s="93">
        <v>443</v>
      </c>
      <c r="AB14" s="93">
        <v>596</v>
      </c>
      <c r="AC14" s="93">
        <v>773</v>
      </c>
      <c r="AD14" s="93">
        <v>1103</v>
      </c>
      <c r="AG14" s="121">
        <v>300</v>
      </c>
      <c r="AH14" s="122">
        <v>443</v>
      </c>
      <c r="AI14" s="122">
        <v>596</v>
      </c>
      <c r="AJ14" s="101" t="str">
        <f t="shared" si="4"/>
        <v>-</v>
      </c>
      <c r="AK14" s="101"/>
    </row>
    <row r="15" spans="1:37" ht="16.5" customHeight="1">
      <c r="A15" s="80"/>
      <c r="B15" s="74"/>
      <c r="C15" s="75"/>
      <c r="D15" s="75"/>
      <c r="E15" s="76"/>
      <c r="F15" s="21">
        <f t="shared" si="0"/>
        <v>0</v>
      </c>
      <c r="G15" s="22" t="str">
        <f t="shared" si="1"/>
        <v> </v>
      </c>
      <c r="H15" s="77"/>
      <c r="I15" s="29" t="str">
        <f t="shared" si="5"/>
        <v> </v>
      </c>
      <c r="J15" s="30" t="str">
        <f t="shared" si="2"/>
        <v> </v>
      </c>
      <c r="K15" s="78" t="str">
        <f>IF(T15=1," ",IF(ISNUMBER(I15),IF(V15=1,"PLANO",IF(V15=2,"ORION","EKONOMIK"))," "))</f>
        <v> </v>
      </c>
      <c r="L15" s="79" t="str">
        <f t="shared" si="6"/>
        <v> </v>
      </c>
      <c r="M15" s="24" t="str">
        <f t="shared" si="7"/>
        <v>   </v>
      </c>
      <c r="N15" s="25" t="str">
        <f t="shared" si="3"/>
        <v> </v>
      </c>
      <c r="O15" s="26" t="str">
        <f t="shared" si="8"/>
        <v> </v>
      </c>
      <c r="P15" s="27" t="str">
        <f t="shared" si="9"/>
        <v> </v>
      </c>
      <c r="Q15" s="28" t="str">
        <f t="shared" si="10"/>
        <v> </v>
      </c>
      <c r="S15" s="93">
        <v>2</v>
      </c>
      <c r="T15" s="93">
        <v>1</v>
      </c>
      <c r="U15" s="93">
        <v>4</v>
      </c>
      <c r="V15" s="93">
        <v>2</v>
      </c>
      <c r="W15" s="93">
        <v>128</v>
      </c>
      <c r="X15" s="93" t="s">
        <v>39</v>
      </c>
      <c r="Z15" s="120">
        <v>900</v>
      </c>
      <c r="AA15" s="93">
        <v>499</v>
      </c>
      <c r="AB15" s="93">
        <v>671</v>
      </c>
      <c r="AC15" s="93">
        <v>869</v>
      </c>
      <c r="AD15" s="93">
        <v>1241</v>
      </c>
      <c r="AG15" s="121">
        <v>300</v>
      </c>
      <c r="AH15" s="122">
        <v>499</v>
      </c>
      <c r="AI15" s="122">
        <v>671</v>
      </c>
      <c r="AJ15" s="101" t="str">
        <f t="shared" si="4"/>
        <v>-</v>
      </c>
      <c r="AK15" s="101"/>
    </row>
    <row r="16" spans="1:37" ht="16.5" customHeight="1">
      <c r="A16" s="80"/>
      <c r="B16" s="74"/>
      <c r="C16" s="75"/>
      <c r="D16" s="75"/>
      <c r="E16" s="76"/>
      <c r="F16" s="21">
        <f t="shared" si="0"/>
        <v>0</v>
      </c>
      <c r="G16" s="22" t="str">
        <f t="shared" si="1"/>
        <v> </v>
      </c>
      <c r="H16" s="77"/>
      <c r="I16" s="23" t="str">
        <f t="shared" si="5"/>
        <v> </v>
      </c>
      <c r="J16" s="23" t="str">
        <f t="shared" si="2"/>
        <v> </v>
      </c>
      <c r="K16" s="78" t="str">
        <f>IF(T16=1," ",IF(ISNUMBER(I16),IF(V16=1,"PLANO",IF(V16=2,"ORION","EKONOMIK"))," "))</f>
        <v> </v>
      </c>
      <c r="L16" s="79" t="str">
        <f t="shared" si="6"/>
        <v> </v>
      </c>
      <c r="M16" s="24" t="str">
        <f t="shared" si="7"/>
        <v>   </v>
      </c>
      <c r="N16" s="25" t="str">
        <f t="shared" si="3"/>
        <v> </v>
      </c>
      <c r="O16" s="26" t="str">
        <f t="shared" si="8"/>
        <v> </v>
      </c>
      <c r="P16" s="27" t="str">
        <f t="shared" si="9"/>
        <v> </v>
      </c>
      <c r="Q16" s="28" t="str">
        <f t="shared" si="10"/>
        <v> </v>
      </c>
      <c r="S16" s="93">
        <v>2</v>
      </c>
      <c r="T16" s="93">
        <v>1</v>
      </c>
      <c r="U16" s="93">
        <v>4</v>
      </c>
      <c r="V16" s="93">
        <v>2</v>
      </c>
      <c r="W16" s="93">
        <v>145</v>
      </c>
      <c r="X16" s="93" t="s">
        <v>40</v>
      </c>
      <c r="Z16" s="120">
        <v>1000</v>
      </c>
      <c r="AA16" s="93">
        <v>554</v>
      </c>
      <c r="AB16" s="93">
        <v>745</v>
      </c>
      <c r="AC16" s="93">
        <v>966</v>
      </c>
      <c r="AD16" s="93">
        <v>1379</v>
      </c>
      <c r="AG16" s="121">
        <v>300</v>
      </c>
      <c r="AH16" s="122">
        <v>554</v>
      </c>
      <c r="AI16" s="122">
        <v>745</v>
      </c>
      <c r="AJ16" s="101" t="str">
        <f t="shared" si="4"/>
        <v>-</v>
      </c>
      <c r="AK16" s="101"/>
    </row>
    <row r="17" spans="1:37" ht="16.5" customHeight="1">
      <c r="A17" s="80"/>
      <c r="B17" s="74"/>
      <c r="C17" s="75"/>
      <c r="D17" s="75"/>
      <c r="E17" s="76"/>
      <c r="F17" s="21">
        <f t="shared" si="0"/>
        <v>0</v>
      </c>
      <c r="G17" s="22" t="str">
        <f t="shared" si="1"/>
        <v> </v>
      </c>
      <c r="H17" s="77"/>
      <c r="I17" s="23" t="str">
        <f t="shared" si="5"/>
        <v> </v>
      </c>
      <c r="J17" s="23" t="str">
        <f t="shared" si="2"/>
        <v> </v>
      </c>
      <c r="K17" s="78" t="str">
        <f>IF(T17=1," ",IF(ISNUMBER(I17),IF(V17=1,"PLANO",IF(V17=2,"ORION","EKONOMIK"))," "))</f>
        <v> </v>
      </c>
      <c r="L17" s="79" t="str">
        <f t="shared" si="6"/>
        <v> </v>
      </c>
      <c r="M17" s="24" t="str">
        <f t="shared" si="7"/>
        <v>   </v>
      </c>
      <c r="N17" s="25" t="str">
        <f t="shared" si="3"/>
        <v> </v>
      </c>
      <c r="O17" s="26" t="str">
        <f t="shared" si="8"/>
        <v> </v>
      </c>
      <c r="P17" s="27" t="str">
        <f t="shared" si="9"/>
        <v> </v>
      </c>
      <c r="Q17" s="28" t="str">
        <f t="shared" si="10"/>
        <v> </v>
      </c>
      <c r="S17" s="93">
        <v>2</v>
      </c>
      <c r="T17" s="93">
        <v>1</v>
      </c>
      <c r="U17" s="93">
        <v>4</v>
      </c>
      <c r="V17" s="93">
        <v>2</v>
      </c>
      <c r="W17" s="93">
        <v>70</v>
      </c>
      <c r="X17" s="93" t="s">
        <v>33</v>
      </c>
      <c r="Z17" s="120">
        <v>1100</v>
      </c>
      <c r="AA17" s="93">
        <v>609</v>
      </c>
      <c r="AB17" s="93">
        <v>820</v>
      </c>
      <c r="AC17" s="93">
        <v>1063</v>
      </c>
      <c r="AD17" s="93">
        <v>1517</v>
      </c>
      <c r="AG17" s="121">
        <v>300</v>
      </c>
      <c r="AH17" s="122">
        <v>609</v>
      </c>
      <c r="AI17" s="122">
        <v>820</v>
      </c>
      <c r="AJ17" s="101" t="str">
        <f t="shared" si="4"/>
        <v>-</v>
      </c>
      <c r="AK17" s="101"/>
    </row>
    <row r="18" spans="1:37" ht="16.5" customHeight="1">
      <c r="A18" s="80"/>
      <c r="B18" s="74"/>
      <c r="C18" s="75"/>
      <c r="D18" s="75"/>
      <c r="E18" s="76"/>
      <c r="F18" s="21">
        <f t="shared" si="0"/>
        <v>0</v>
      </c>
      <c r="G18" s="22" t="str">
        <f t="shared" si="1"/>
        <v> </v>
      </c>
      <c r="H18" s="77"/>
      <c r="I18" s="23" t="str">
        <f t="shared" si="5"/>
        <v> </v>
      </c>
      <c r="J18" s="23" t="str">
        <f t="shared" si="2"/>
        <v> </v>
      </c>
      <c r="K18" s="78" t="str">
        <f>IF(T18=1," ",IF(ISNUMBER(I18),IF(V18=1,"PLANO",IF(V18=2,"ORION","EKONOMIK"))," "))</f>
        <v> </v>
      </c>
      <c r="L18" s="79" t="str">
        <f t="shared" si="6"/>
        <v> </v>
      </c>
      <c r="M18" s="24" t="str">
        <f t="shared" si="7"/>
        <v>   </v>
      </c>
      <c r="N18" s="25" t="str">
        <f t="shared" si="3"/>
        <v> </v>
      </c>
      <c r="O18" s="26" t="str">
        <f t="shared" si="8"/>
        <v> </v>
      </c>
      <c r="P18" s="27" t="str">
        <f t="shared" si="9"/>
        <v> </v>
      </c>
      <c r="Q18" s="28" t="str">
        <f t="shared" si="10"/>
        <v> </v>
      </c>
      <c r="S18" s="93">
        <v>2</v>
      </c>
      <c r="T18" s="93">
        <v>1</v>
      </c>
      <c r="U18" s="93">
        <v>4</v>
      </c>
      <c r="V18" s="93">
        <v>2</v>
      </c>
      <c r="Z18" s="120">
        <v>1200</v>
      </c>
      <c r="AA18" s="93">
        <v>665</v>
      </c>
      <c r="AB18" s="93">
        <v>894</v>
      </c>
      <c r="AC18" s="93">
        <v>1159</v>
      </c>
      <c r="AD18" s="93">
        <v>1655</v>
      </c>
      <c r="AG18" s="121">
        <v>300</v>
      </c>
      <c r="AH18" s="122">
        <v>665</v>
      </c>
      <c r="AI18" s="122">
        <v>894</v>
      </c>
      <c r="AJ18" s="101" t="str">
        <f t="shared" si="4"/>
        <v>-</v>
      </c>
      <c r="AK18" s="101"/>
    </row>
    <row r="19" spans="1:37" ht="16.5" customHeight="1">
      <c r="A19" s="80"/>
      <c r="B19" s="74"/>
      <c r="C19" s="75"/>
      <c r="D19" s="75"/>
      <c r="E19" s="76"/>
      <c r="F19" s="21">
        <f t="shared" si="0"/>
        <v>0</v>
      </c>
      <c r="G19" s="22" t="str">
        <f t="shared" si="1"/>
        <v> </v>
      </c>
      <c r="H19" s="77"/>
      <c r="I19" s="23" t="str">
        <f t="shared" si="5"/>
        <v> </v>
      </c>
      <c r="J19" s="23" t="str">
        <f t="shared" si="2"/>
        <v> </v>
      </c>
      <c r="K19" s="78" t="str">
        <f>IF(T19=1," ",IF(ISNUMBER(I19),IF(V19=1,"PLANO",IF(V19=2,"ORION","EKONOMIK"))," "))</f>
        <v> </v>
      </c>
      <c r="L19" s="79" t="str">
        <f t="shared" si="6"/>
        <v> </v>
      </c>
      <c r="M19" s="24" t="str">
        <f t="shared" si="7"/>
        <v>   </v>
      </c>
      <c r="N19" s="25" t="str">
        <f t="shared" si="3"/>
        <v> </v>
      </c>
      <c r="O19" s="26" t="str">
        <f t="shared" si="8"/>
        <v> </v>
      </c>
      <c r="P19" s="27" t="str">
        <f t="shared" si="9"/>
        <v> </v>
      </c>
      <c r="Q19" s="28" t="str">
        <f t="shared" si="10"/>
        <v> </v>
      </c>
      <c r="S19" s="93">
        <v>2</v>
      </c>
      <c r="T19" s="93">
        <v>1</v>
      </c>
      <c r="U19" s="93">
        <v>4</v>
      </c>
      <c r="V19" s="93">
        <v>2</v>
      </c>
      <c r="Z19" s="120">
        <v>1400</v>
      </c>
      <c r="AA19" s="93">
        <v>776</v>
      </c>
      <c r="AB19" s="93">
        <v>1043</v>
      </c>
      <c r="AC19" s="93">
        <v>1352</v>
      </c>
      <c r="AD19" s="93">
        <v>1931</v>
      </c>
      <c r="AG19" s="121">
        <v>300</v>
      </c>
      <c r="AH19" s="122">
        <v>776</v>
      </c>
      <c r="AI19" s="122">
        <v>1043</v>
      </c>
      <c r="AJ19" s="101" t="str">
        <f t="shared" si="4"/>
        <v>-</v>
      </c>
      <c r="AK19" s="101"/>
    </row>
    <row r="20" spans="1:37" ht="16.5" customHeight="1" thickBot="1">
      <c r="A20" s="81"/>
      <c r="B20" s="82"/>
      <c r="C20" s="83"/>
      <c r="D20" s="83"/>
      <c r="E20" s="84"/>
      <c r="F20" s="31">
        <f t="shared" si="0"/>
        <v>0</v>
      </c>
      <c r="G20" s="32" t="str">
        <f t="shared" si="1"/>
        <v> </v>
      </c>
      <c r="H20" s="85"/>
      <c r="I20" s="33" t="str">
        <f t="shared" si="5"/>
        <v> </v>
      </c>
      <c r="J20" s="33" t="str">
        <f t="shared" si="2"/>
        <v> </v>
      </c>
      <c r="K20" s="86" t="str">
        <f>IF(T20=1," ",IF(ISNUMBER(I20),IF(V20=1,"PLANO",IF(V20=2,"ORION","EKONOMIK"))," "))</f>
        <v> </v>
      </c>
      <c r="L20" s="87" t="str">
        <f t="shared" si="6"/>
        <v> </v>
      </c>
      <c r="M20" s="34" t="str">
        <f t="shared" si="7"/>
        <v>   </v>
      </c>
      <c r="N20" s="35" t="str">
        <f t="shared" si="3"/>
        <v> </v>
      </c>
      <c r="O20" s="36" t="str">
        <f t="shared" si="8"/>
        <v> </v>
      </c>
      <c r="P20" s="37" t="str">
        <f t="shared" si="9"/>
        <v> </v>
      </c>
      <c r="Q20" s="38" t="str">
        <f t="shared" si="10"/>
        <v> </v>
      </c>
      <c r="S20" s="93">
        <v>2</v>
      </c>
      <c r="T20" s="93">
        <v>1</v>
      </c>
      <c r="U20" s="93">
        <v>4</v>
      </c>
      <c r="V20" s="93">
        <v>2</v>
      </c>
      <c r="Z20" s="120">
        <v>1600</v>
      </c>
      <c r="AA20" s="93">
        <v>886</v>
      </c>
      <c r="AB20" s="93">
        <v>1192</v>
      </c>
      <c r="AC20" s="93">
        <v>1546</v>
      </c>
      <c r="AD20" s="93">
        <v>2206</v>
      </c>
      <c r="AG20" s="121">
        <v>300</v>
      </c>
      <c r="AH20" s="122">
        <v>886</v>
      </c>
      <c r="AI20" s="122">
        <v>1192</v>
      </c>
      <c r="AJ20" s="101" t="str">
        <f t="shared" si="4"/>
        <v>-</v>
      </c>
      <c r="AK20" s="101"/>
    </row>
    <row r="21" spans="1:37" ht="12.75">
      <c r="A21" s="123"/>
      <c r="B21" s="123"/>
      <c r="D21" s="124" t="s">
        <v>25</v>
      </c>
      <c r="E21" s="124" t="s">
        <v>25</v>
      </c>
      <c r="F21" s="125"/>
      <c r="H21" s="124"/>
      <c r="I21" s="125" t="s">
        <v>25</v>
      </c>
      <c r="J21" s="125" t="s">
        <v>25</v>
      </c>
      <c r="Z21" s="120">
        <v>1800</v>
      </c>
      <c r="AA21" s="93">
        <v>997</v>
      </c>
      <c r="AB21" s="93">
        <v>1341</v>
      </c>
      <c r="AC21" s="93">
        <v>1739</v>
      </c>
      <c r="AD21" s="93">
        <v>2482</v>
      </c>
      <c r="AG21" s="121">
        <v>300</v>
      </c>
      <c r="AH21" s="122">
        <v>997</v>
      </c>
      <c r="AI21" s="122">
        <v>1341</v>
      </c>
      <c r="AJ21" s="101" t="str">
        <f t="shared" si="4"/>
        <v>-</v>
      </c>
      <c r="AK21" s="101"/>
    </row>
    <row r="22" spans="1:37" ht="15.75">
      <c r="A22" s="126" t="s">
        <v>20</v>
      </c>
      <c r="I22" s="127" t="s">
        <v>88</v>
      </c>
      <c r="J22" s="128"/>
      <c r="K22" s="128"/>
      <c r="L22" s="128"/>
      <c r="S22" s="120"/>
      <c r="Z22" s="120">
        <v>2000</v>
      </c>
      <c r="AA22" s="93">
        <v>1108</v>
      </c>
      <c r="AB22" s="93">
        <v>1490</v>
      </c>
      <c r="AC22" s="93">
        <v>1932</v>
      </c>
      <c r="AD22" s="93">
        <v>2758</v>
      </c>
      <c r="AG22" s="121">
        <v>300</v>
      </c>
      <c r="AH22" s="122">
        <v>1108</v>
      </c>
      <c r="AI22" s="122">
        <v>1490</v>
      </c>
      <c r="AJ22" s="101" t="str">
        <f t="shared" si="4"/>
        <v>-</v>
      </c>
      <c r="AK22" s="101"/>
    </row>
    <row r="23" spans="2:37" ht="12.75">
      <c r="B23" s="129" t="s">
        <v>93</v>
      </c>
      <c r="I23" s="130" t="s">
        <v>87</v>
      </c>
      <c r="J23" s="128"/>
      <c r="K23" s="128"/>
      <c r="L23" s="128"/>
      <c r="Z23" s="120">
        <v>2300</v>
      </c>
      <c r="AA23" s="93">
        <v>1274</v>
      </c>
      <c r="AB23" s="93">
        <v>1714</v>
      </c>
      <c r="AC23" s="93">
        <v>2222</v>
      </c>
      <c r="AD23" s="93">
        <v>3172</v>
      </c>
      <c r="AG23" s="121">
        <v>300</v>
      </c>
      <c r="AH23" s="122">
        <v>1274</v>
      </c>
      <c r="AI23" s="122">
        <v>1714</v>
      </c>
      <c r="AJ23" s="101" t="str">
        <f t="shared" si="4"/>
        <v>-</v>
      </c>
      <c r="AK23" s="101"/>
    </row>
    <row r="24" spans="1:37" ht="12.75">
      <c r="A24" s="131" t="s">
        <v>56</v>
      </c>
      <c r="B24" s="132" t="s">
        <v>75</v>
      </c>
      <c r="D24" s="126"/>
      <c r="Z24" s="120">
        <v>2600</v>
      </c>
      <c r="AA24" s="93">
        <v>1440</v>
      </c>
      <c r="AB24" s="93">
        <v>1937</v>
      </c>
      <c r="AC24" s="93">
        <v>2512</v>
      </c>
      <c r="AD24" s="93">
        <v>3585</v>
      </c>
      <c r="AG24" s="121">
        <v>300</v>
      </c>
      <c r="AH24" s="122">
        <v>1440</v>
      </c>
      <c r="AI24" s="122">
        <v>1937</v>
      </c>
      <c r="AJ24" s="101" t="str">
        <f t="shared" si="4"/>
        <v>-</v>
      </c>
      <c r="AK24" s="101"/>
    </row>
    <row r="25" spans="1:37" ht="12.75">
      <c r="A25" s="133"/>
      <c r="B25" s="132" t="s">
        <v>76</v>
      </c>
      <c r="D25" s="126"/>
      <c r="Z25" s="120">
        <v>3000</v>
      </c>
      <c r="AA25" s="93">
        <v>1662</v>
      </c>
      <c r="AB25" s="93">
        <v>2235</v>
      </c>
      <c r="AC25" s="93">
        <v>2898</v>
      </c>
      <c r="AD25" s="93">
        <v>4137</v>
      </c>
      <c r="AG25" s="121">
        <v>300</v>
      </c>
      <c r="AH25" s="122">
        <v>1662</v>
      </c>
      <c r="AI25" s="122">
        <v>2235</v>
      </c>
      <c r="AJ25" s="101" t="str">
        <f t="shared" si="4"/>
        <v>-</v>
      </c>
      <c r="AK25" s="101"/>
    </row>
    <row r="26" spans="1:34" ht="12.75">
      <c r="A26" s="131" t="s">
        <v>57</v>
      </c>
      <c r="B26" s="129" t="s">
        <v>77</v>
      </c>
      <c r="AG26" s="121"/>
      <c r="AH26" s="122"/>
    </row>
    <row r="27" spans="1:34" ht="12.75">
      <c r="A27" s="131" t="s">
        <v>59</v>
      </c>
      <c r="B27" s="134" t="s">
        <v>78</v>
      </c>
      <c r="Z27" s="116" t="s">
        <v>104</v>
      </c>
      <c r="AA27" s="94"/>
      <c r="AB27" s="94"/>
      <c r="AC27" s="94"/>
      <c r="AD27" s="94"/>
      <c r="AE27" s="115"/>
      <c r="AF27" s="115"/>
      <c r="AG27" s="121"/>
      <c r="AH27" s="122"/>
    </row>
    <row r="28" spans="1:34" ht="12.75">
      <c r="A28" s="131" t="s">
        <v>86</v>
      </c>
      <c r="B28" s="132" t="s">
        <v>79</v>
      </c>
      <c r="Z28" s="93" t="s">
        <v>22</v>
      </c>
      <c r="AA28" s="120">
        <v>20</v>
      </c>
      <c r="AB28" s="120">
        <v>21</v>
      </c>
      <c r="AC28" s="120">
        <v>22</v>
      </c>
      <c r="AD28" s="120">
        <v>33</v>
      </c>
      <c r="AG28" s="121"/>
      <c r="AH28" s="122"/>
    </row>
    <row r="29" spans="1:34" ht="12.75">
      <c r="A29" s="126" t="s">
        <v>51</v>
      </c>
      <c r="B29" s="88"/>
      <c r="H29" s="135" t="s">
        <v>48</v>
      </c>
      <c r="I29" s="88"/>
      <c r="J29" s="88"/>
      <c r="Z29" s="120">
        <v>0</v>
      </c>
      <c r="AA29" s="93">
        <v>0</v>
      </c>
      <c r="AB29" s="93">
        <v>0</v>
      </c>
      <c r="AC29" s="93">
        <v>0</v>
      </c>
      <c r="AD29" s="93">
        <v>0</v>
      </c>
      <c r="AG29" s="121"/>
      <c r="AH29" s="122"/>
    </row>
    <row r="30" spans="1:38" ht="12.75">
      <c r="A30" s="133" t="s">
        <v>15</v>
      </c>
      <c r="B30" s="136" t="s">
        <v>50</v>
      </c>
      <c r="H30" s="133" t="s">
        <v>19</v>
      </c>
      <c r="I30" s="126" t="s">
        <v>98</v>
      </c>
      <c r="J30" s="88"/>
      <c r="Z30" s="120">
        <v>400</v>
      </c>
      <c r="AA30" s="93">
        <v>279</v>
      </c>
      <c r="AB30" s="93">
        <v>375</v>
      </c>
      <c r="AC30" s="93">
        <v>486</v>
      </c>
      <c r="AD30" s="93">
        <v>695</v>
      </c>
      <c r="AG30" s="121">
        <v>400</v>
      </c>
      <c r="AH30" s="122">
        <v>279</v>
      </c>
      <c r="AI30" s="122">
        <v>375</v>
      </c>
      <c r="AJ30" s="122">
        <v>486</v>
      </c>
      <c r="AK30" s="122">
        <v>695</v>
      </c>
      <c r="AL30" s="101" t="str">
        <f aca="true" t="shared" si="11" ref="AL30:AL45">IF(AD30=AK30,"-","POZOR")</f>
        <v>-</v>
      </c>
    </row>
    <row r="31" spans="1:38" ht="12.75">
      <c r="A31" s="133" t="s">
        <v>1</v>
      </c>
      <c r="B31" s="137" t="s">
        <v>70</v>
      </c>
      <c r="H31" s="133" t="s">
        <v>46</v>
      </c>
      <c r="I31" s="126" t="s">
        <v>97</v>
      </c>
      <c r="J31" s="88"/>
      <c r="Z31" s="120">
        <v>500</v>
      </c>
      <c r="AA31" s="93">
        <v>349</v>
      </c>
      <c r="AB31" s="93">
        <v>469</v>
      </c>
      <c r="AC31" s="93">
        <v>608</v>
      </c>
      <c r="AD31" s="93">
        <v>869</v>
      </c>
      <c r="AG31" s="121">
        <v>400</v>
      </c>
      <c r="AH31" s="122">
        <v>349</v>
      </c>
      <c r="AI31" s="122">
        <v>469</v>
      </c>
      <c r="AJ31" s="122">
        <v>608</v>
      </c>
      <c r="AK31" s="122">
        <v>869</v>
      </c>
      <c r="AL31" s="101" t="str">
        <f t="shared" si="11"/>
        <v>-</v>
      </c>
    </row>
    <row r="32" spans="1:38" ht="12.75">
      <c r="A32" s="133" t="s">
        <v>16</v>
      </c>
      <c r="B32" s="137" t="s">
        <v>71</v>
      </c>
      <c r="D32" s="133"/>
      <c r="H32" s="133" t="s">
        <v>45</v>
      </c>
      <c r="I32" s="126" t="s">
        <v>65</v>
      </c>
      <c r="J32" s="88"/>
      <c r="Z32" s="120">
        <v>600</v>
      </c>
      <c r="AA32" s="93">
        <v>419</v>
      </c>
      <c r="AB32" s="93">
        <v>562</v>
      </c>
      <c r="AC32" s="93">
        <v>730</v>
      </c>
      <c r="AD32" s="93">
        <v>1043</v>
      </c>
      <c r="AG32" s="121">
        <v>400</v>
      </c>
      <c r="AH32" s="122">
        <v>419</v>
      </c>
      <c r="AI32" s="122">
        <v>562</v>
      </c>
      <c r="AJ32" s="122">
        <v>730</v>
      </c>
      <c r="AK32" s="122">
        <v>1043</v>
      </c>
      <c r="AL32" s="101" t="str">
        <f t="shared" si="11"/>
        <v>-</v>
      </c>
    </row>
    <row r="33" spans="1:38" ht="12.75">
      <c r="A33" s="133" t="s">
        <v>17</v>
      </c>
      <c r="B33" s="137" t="s">
        <v>72</v>
      </c>
      <c r="H33" s="133" t="s">
        <v>49</v>
      </c>
      <c r="I33" s="126" t="s">
        <v>66</v>
      </c>
      <c r="J33" s="88"/>
      <c r="Z33" s="120">
        <v>700</v>
      </c>
      <c r="AA33" s="93">
        <v>489</v>
      </c>
      <c r="AB33" s="93">
        <v>656</v>
      </c>
      <c r="AC33" s="93">
        <v>851</v>
      </c>
      <c r="AD33" s="93">
        <v>1217</v>
      </c>
      <c r="AG33" s="121">
        <v>400</v>
      </c>
      <c r="AH33" s="122">
        <v>489</v>
      </c>
      <c r="AI33" s="122">
        <v>656</v>
      </c>
      <c r="AJ33" s="122">
        <v>851</v>
      </c>
      <c r="AK33" s="122">
        <v>1217</v>
      </c>
      <c r="AL33" s="101" t="str">
        <f t="shared" si="11"/>
        <v>-</v>
      </c>
    </row>
    <row r="34" spans="1:38" ht="12.75">
      <c r="A34" s="133" t="s">
        <v>46</v>
      </c>
      <c r="B34" s="137" t="s">
        <v>73</v>
      </c>
      <c r="D34" s="138"/>
      <c r="H34" s="133" t="s">
        <v>47</v>
      </c>
      <c r="I34" s="126" t="s">
        <v>67</v>
      </c>
      <c r="J34" s="88"/>
      <c r="Z34" s="120">
        <v>800</v>
      </c>
      <c r="AA34" s="93">
        <v>558</v>
      </c>
      <c r="AB34" s="93">
        <v>750</v>
      </c>
      <c r="AC34" s="93">
        <v>973</v>
      </c>
      <c r="AD34" s="93">
        <v>1390</v>
      </c>
      <c r="AG34" s="121">
        <v>400</v>
      </c>
      <c r="AH34" s="122">
        <v>558</v>
      </c>
      <c r="AI34" s="122">
        <v>750</v>
      </c>
      <c r="AJ34" s="122">
        <v>973</v>
      </c>
      <c r="AK34" s="122">
        <v>1390</v>
      </c>
      <c r="AL34" s="101" t="str">
        <f t="shared" si="11"/>
        <v>-</v>
      </c>
    </row>
    <row r="35" spans="8:38" ht="12.75">
      <c r="H35" s="133" t="s">
        <v>95</v>
      </c>
      <c r="I35" s="126" t="s">
        <v>68</v>
      </c>
      <c r="J35" s="88"/>
      <c r="Z35" s="120">
        <v>900</v>
      </c>
      <c r="AA35" s="93">
        <v>628</v>
      </c>
      <c r="AB35" s="93">
        <v>843</v>
      </c>
      <c r="AC35" s="93">
        <v>1094</v>
      </c>
      <c r="AD35" s="93">
        <v>1564</v>
      </c>
      <c r="AG35" s="121">
        <v>400</v>
      </c>
      <c r="AH35" s="122">
        <v>628</v>
      </c>
      <c r="AI35" s="122">
        <v>843</v>
      </c>
      <c r="AJ35" s="122">
        <v>1094</v>
      </c>
      <c r="AK35" s="122">
        <v>1564</v>
      </c>
      <c r="AL35" s="101" t="str">
        <f t="shared" si="11"/>
        <v>-</v>
      </c>
    </row>
    <row r="36" spans="1:38" ht="12.75">
      <c r="A36" s="138" t="s">
        <v>64</v>
      </c>
      <c r="H36" s="133" t="s">
        <v>96</v>
      </c>
      <c r="I36" s="126" t="s">
        <v>69</v>
      </c>
      <c r="J36" s="88"/>
      <c r="Z36" s="120">
        <v>1000</v>
      </c>
      <c r="AA36" s="93">
        <v>698</v>
      </c>
      <c r="AB36" s="93">
        <v>937</v>
      </c>
      <c r="AC36" s="93">
        <v>1216</v>
      </c>
      <c r="AD36" s="93">
        <v>1738</v>
      </c>
      <c r="AG36" s="121">
        <v>400</v>
      </c>
      <c r="AH36" s="122">
        <v>698</v>
      </c>
      <c r="AI36" s="122">
        <v>937</v>
      </c>
      <c r="AJ36" s="122">
        <v>1216</v>
      </c>
      <c r="AK36" s="122">
        <v>1738</v>
      </c>
      <c r="AL36" s="101" t="str">
        <f t="shared" si="11"/>
        <v>-</v>
      </c>
    </row>
    <row r="37" spans="1:38" ht="12.75">
      <c r="A37" s="139" t="s">
        <v>63</v>
      </c>
      <c r="Z37" s="120">
        <v>1100</v>
      </c>
      <c r="AA37" s="93">
        <v>768</v>
      </c>
      <c r="AB37" s="93">
        <v>1031</v>
      </c>
      <c r="AC37" s="93">
        <v>1338</v>
      </c>
      <c r="AD37" s="93">
        <v>1912</v>
      </c>
      <c r="AG37" s="121">
        <v>400</v>
      </c>
      <c r="AH37" s="122">
        <v>768</v>
      </c>
      <c r="AI37" s="122">
        <v>1031</v>
      </c>
      <c r="AJ37" s="122">
        <v>1338</v>
      </c>
      <c r="AK37" s="122">
        <v>1912</v>
      </c>
      <c r="AL37" s="101" t="str">
        <f t="shared" si="11"/>
        <v>-</v>
      </c>
    </row>
    <row r="38" spans="26:38" ht="12.75">
      <c r="Z38" s="120">
        <v>1200</v>
      </c>
      <c r="AA38" s="93">
        <v>838</v>
      </c>
      <c r="AB38" s="93">
        <v>1124</v>
      </c>
      <c r="AC38" s="93">
        <v>1459</v>
      </c>
      <c r="AD38" s="93">
        <v>2086</v>
      </c>
      <c r="AG38" s="121">
        <v>400</v>
      </c>
      <c r="AH38" s="122">
        <v>838</v>
      </c>
      <c r="AI38" s="122">
        <v>1124</v>
      </c>
      <c r="AJ38" s="122">
        <v>1459</v>
      </c>
      <c r="AK38" s="122">
        <v>2086</v>
      </c>
      <c r="AL38" s="101" t="str">
        <f t="shared" si="11"/>
        <v>-</v>
      </c>
    </row>
    <row r="39" spans="1:38" ht="12.75">
      <c r="A39" s="136" t="s">
        <v>101</v>
      </c>
      <c r="Z39" s="120">
        <v>1400</v>
      </c>
      <c r="AA39" s="93">
        <v>977</v>
      </c>
      <c r="AB39" s="122">
        <v>1312</v>
      </c>
      <c r="AC39" s="122">
        <v>1702</v>
      </c>
      <c r="AD39" s="122">
        <v>2433</v>
      </c>
      <c r="AG39" s="121">
        <v>400</v>
      </c>
      <c r="AH39" s="122">
        <v>977</v>
      </c>
      <c r="AI39" s="122">
        <v>1312</v>
      </c>
      <c r="AJ39" s="122">
        <v>1702</v>
      </c>
      <c r="AK39" s="122">
        <v>2433</v>
      </c>
      <c r="AL39" s="101" t="str">
        <f t="shared" si="11"/>
        <v>-</v>
      </c>
    </row>
    <row r="40" spans="26:38" ht="12.75">
      <c r="Z40" s="120">
        <v>1600</v>
      </c>
      <c r="AA40" s="93">
        <v>1117</v>
      </c>
      <c r="AB40" s="93">
        <v>1499</v>
      </c>
      <c r="AC40" s="93">
        <v>1946</v>
      </c>
      <c r="AD40" s="93">
        <v>2781</v>
      </c>
      <c r="AG40" s="121">
        <v>400</v>
      </c>
      <c r="AH40" s="122">
        <v>1117</v>
      </c>
      <c r="AI40" s="122">
        <v>1499</v>
      </c>
      <c r="AJ40" s="122">
        <v>1946</v>
      </c>
      <c r="AK40" s="122">
        <v>2781</v>
      </c>
      <c r="AL40" s="101" t="str">
        <f t="shared" si="11"/>
        <v>-</v>
      </c>
    </row>
    <row r="41" spans="2:38" ht="12.75">
      <c r="B41" s="88"/>
      <c r="Z41" s="120">
        <v>1800</v>
      </c>
      <c r="AA41" s="93">
        <v>1256</v>
      </c>
      <c r="AB41" s="93">
        <v>1687</v>
      </c>
      <c r="AC41" s="93">
        <v>2189</v>
      </c>
      <c r="AD41" s="93">
        <v>3128</v>
      </c>
      <c r="AG41" s="121">
        <v>400</v>
      </c>
      <c r="AH41" s="122">
        <v>1256</v>
      </c>
      <c r="AI41" s="122">
        <v>1687</v>
      </c>
      <c r="AJ41" s="122">
        <v>2189</v>
      </c>
      <c r="AK41" s="122">
        <v>3128</v>
      </c>
      <c r="AL41" s="101" t="str">
        <f t="shared" si="11"/>
        <v>-</v>
      </c>
    </row>
    <row r="42" spans="2:38" ht="12.75">
      <c r="B42" s="138"/>
      <c r="Z42" s="120">
        <v>2000</v>
      </c>
      <c r="AA42" s="93">
        <v>1396</v>
      </c>
      <c r="AB42" s="93">
        <v>1874</v>
      </c>
      <c r="AC42" s="93">
        <v>2432</v>
      </c>
      <c r="AD42" s="93">
        <v>3476</v>
      </c>
      <c r="AG42" s="121">
        <v>400</v>
      </c>
      <c r="AH42" s="122">
        <v>1396</v>
      </c>
      <c r="AI42" s="122">
        <v>1874</v>
      </c>
      <c r="AJ42" s="122">
        <v>2432</v>
      </c>
      <c r="AK42" s="122">
        <v>3476</v>
      </c>
      <c r="AL42" s="101" t="str">
        <f t="shared" si="11"/>
        <v>-</v>
      </c>
    </row>
    <row r="43" spans="26:38" ht="12.75">
      <c r="Z43" s="120">
        <v>2300</v>
      </c>
      <c r="AA43" s="93">
        <v>1605</v>
      </c>
      <c r="AB43" s="93">
        <v>2155</v>
      </c>
      <c r="AC43" s="93">
        <v>2797</v>
      </c>
      <c r="AD43" s="93">
        <v>3997</v>
      </c>
      <c r="AG43" s="121">
        <v>400</v>
      </c>
      <c r="AH43" s="122">
        <v>1605</v>
      </c>
      <c r="AI43" s="122">
        <v>2155</v>
      </c>
      <c r="AJ43" s="122">
        <v>2797</v>
      </c>
      <c r="AK43" s="122">
        <v>3997</v>
      </c>
      <c r="AL43" s="101" t="str">
        <f t="shared" si="11"/>
        <v>-</v>
      </c>
    </row>
    <row r="44" spans="26:38" ht="12.75">
      <c r="Z44" s="120">
        <v>2600</v>
      </c>
      <c r="AA44" s="93">
        <v>1815</v>
      </c>
      <c r="AB44" s="93">
        <v>2436</v>
      </c>
      <c r="AC44" s="93">
        <v>3162</v>
      </c>
      <c r="AD44" s="93">
        <v>4519</v>
      </c>
      <c r="AG44" s="121">
        <v>400</v>
      </c>
      <c r="AH44" s="122">
        <v>1815</v>
      </c>
      <c r="AI44" s="122">
        <v>2436</v>
      </c>
      <c r="AJ44" s="122">
        <v>3162</v>
      </c>
      <c r="AK44" s="122">
        <v>4519</v>
      </c>
      <c r="AL44" s="101" t="str">
        <f t="shared" si="11"/>
        <v>-</v>
      </c>
    </row>
    <row r="45" spans="26:38" ht="12.75">
      <c r="Z45" s="120">
        <v>3000</v>
      </c>
      <c r="AA45" s="93">
        <v>2094</v>
      </c>
      <c r="AB45" s="93">
        <v>2811</v>
      </c>
      <c r="AC45" s="93">
        <v>3648</v>
      </c>
      <c r="AD45" s="93">
        <v>5214</v>
      </c>
      <c r="AG45" s="121">
        <v>400</v>
      </c>
      <c r="AH45" s="122">
        <v>2094</v>
      </c>
      <c r="AI45" s="122">
        <v>2811</v>
      </c>
      <c r="AJ45" s="122">
        <v>3648</v>
      </c>
      <c r="AK45" s="122">
        <v>5214</v>
      </c>
      <c r="AL45" s="101" t="str">
        <f t="shared" si="11"/>
        <v>-</v>
      </c>
    </row>
    <row r="46" spans="31:34" ht="12.75">
      <c r="AE46" s="115"/>
      <c r="AF46" s="115"/>
      <c r="AG46" s="121"/>
      <c r="AH46" s="122"/>
    </row>
    <row r="47" spans="26:34" ht="12.75">
      <c r="Z47" s="116" t="s">
        <v>105</v>
      </c>
      <c r="AA47" s="94"/>
      <c r="AB47" s="94"/>
      <c r="AC47" s="94"/>
      <c r="AD47" s="94"/>
      <c r="AG47" s="121"/>
      <c r="AH47" s="122"/>
    </row>
    <row r="48" spans="26:34" ht="12.75">
      <c r="Z48" s="93" t="s">
        <v>22</v>
      </c>
      <c r="AA48" s="120">
        <v>20</v>
      </c>
      <c r="AB48" s="120">
        <v>21</v>
      </c>
      <c r="AC48" s="120">
        <v>22</v>
      </c>
      <c r="AD48" s="120">
        <v>33</v>
      </c>
      <c r="AG48" s="121"/>
      <c r="AH48" s="122"/>
    </row>
    <row r="49" spans="26:34" ht="12.75">
      <c r="Z49" s="120">
        <v>0</v>
      </c>
      <c r="AA49" s="93">
        <v>0</v>
      </c>
      <c r="AB49" s="93">
        <v>0</v>
      </c>
      <c r="AC49" s="93">
        <v>0</v>
      </c>
      <c r="AD49" s="93">
        <v>0</v>
      </c>
      <c r="AG49" s="121"/>
      <c r="AH49" s="122"/>
    </row>
    <row r="50" spans="26:36" ht="12.75">
      <c r="Z50" s="120">
        <v>400</v>
      </c>
      <c r="AA50" s="93">
        <v>335</v>
      </c>
      <c r="AB50" s="93">
        <v>447</v>
      </c>
      <c r="AC50" s="93">
        <v>581</v>
      </c>
      <c r="AD50" s="93">
        <v>832</v>
      </c>
      <c r="AG50" s="121">
        <v>500</v>
      </c>
      <c r="AH50" s="122">
        <v>335</v>
      </c>
      <c r="AI50" s="122">
        <v>447</v>
      </c>
      <c r="AJ50" s="101" t="str">
        <f aca="true" t="shared" si="12" ref="AJ50:AJ65">IF(AB50=AI50,"-","POZOR")</f>
        <v>-</v>
      </c>
    </row>
    <row r="51" spans="26:36" ht="12.75">
      <c r="Z51" s="120">
        <v>500</v>
      </c>
      <c r="AA51" s="93">
        <v>419</v>
      </c>
      <c r="AB51" s="93">
        <v>559</v>
      </c>
      <c r="AC51" s="93">
        <v>726</v>
      </c>
      <c r="AD51" s="93">
        <v>1040</v>
      </c>
      <c r="AG51" s="121">
        <v>500</v>
      </c>
      <c r="AH51" s="122">
        <v>419</v>
      </c>
      <c r="AI51" s="122">
        <v>559</v>
      </c>
      <c r="AJ51" s="101" t="str">
        <f t="shared" si="12"/>
        <v>-</v>
      </c>
    </row>
    <row r="52" spans="26:36" ht="12.75">
      <c r="Z52" s="120">
        <v>600</v>
      </c>
      <c r="AA52" s="93">
        <v>503</v>
      </c>
      <c r="AB52" s="93">
        <v>670</v>
      </c>
      <c r="AC52" s="93">
        <v>871</v>
      </c>
      <c r="AD52" s="93">
        <v>1247</v>
      </c>
      <c r="AG52" s="121">
        <v>500</v>
      </c>
      <c r="AH52" s="122">
        <v>503</v>
      </c>
      <c r="AI52" s="122">
        <v>670</v>
      </c>
      <c r="AJ52" s="101" t="str">
        <f t="shared" si="12"/>
        <v>-</v>
      </c>
    </row>
    <row r="53" spans="26:36" ht="12.75">
      <c r="Z53" s="120">
        <v>700</v>
      </c>
      <c r="AA53" s="93">
        <v>587</v>
      </c>
      <c r="AB53" s="93">
        <v>782</v>
      </c>
      <c r="AC53" s="93">
        <v>1016</v>
      </c>
      <c r="AD53" s="93">
        <v>1455</v>
      </c>
      <c r="AG53" s="121">
        <v>500</v>
      </c>
      <c r="AH53" s="122">
        <v>587</v>
      </c>
      <c r="AI53" s="122">
        <v>782</v>
      </c>
      <c r="AJ53" s="101" t="str">
        <f t="shared" si="12"/>
        <v>-</v>
      </c>
    </row>
    <row r="54" spans="26:36" ht="12.75">
      <c r="Z54" s="120">
        <v>800</v>
      </c>
      <c r="AA54" s="93">
        <v>670</v>
      </c>
      <c r="AB54" s="93">
        <v>894</v>
      </c>
      <c r="AC54" s="93">
        <v>1162</v>
      </c>
      <c r="AD54" s="93">
        <v>1663</v>
      </c>
      <c r="AG54" s="121">
        <v>500</v>
      </c>
      <c r="AH54" s="122">
        <v>670</v>
      </c>
      <c r="AI54" s="122">
        <v>894</v>
      </c>
      <c r="AJ54" s="101" t="str">
        <f t="shared" si="12"/>
        <v>-</v>
      </c>
    </row>
    <row r="55" spans="26:36" ht="12.75">
      <c r="Z55" s="120">
        <v>900</v>
      </c>
      <c r="AA55" s="93">
        <v>754</v>
      </c>
      <c r="AB55" s="93">
        <v>1005</v>
      </c>
      <c r="AC55" s="93">
        <v>1307</v>
      </c>
      <c r="AD55" s="93">
        <v>1871</v>
      </c>
      <c r="AG55" s="121">
        <v>500</v>
      </c>
      <c r="AH55" s="122">
        <v>754</v>
      </c>
      <c r="AI55" s="122">
        <v>1005</v>
      </c>
      <c r="AJ55" s="101" t="str">
        <f t="shared" si="12"/>
        <v>-</v>
      </c>
    </row>
    <row r="56" spans="26:36" ht="12.75">
      <c r="Z56" s="120">
        <v>1000</v>
      </c>
      <c r="AA56" s="93">
        <v>838</v>
      </c>
      <c r="AB56" s="93">
        <v>1117</v>
      </c>
      <c r="AC56" s="93">
        <v>1452</v>
      </c>
      <c r="AD56" s="93">
        <v>2079</v>
      </c>
      <c r="AG56" s="121">
        <v>500</v>
      </c>
      <c r="AH56" s="122">
        <v>838</v>
      </c>
      <c r="AI56" s="122">
        <v>1117</v>
      </c>
      <c r="AJ56" s="101" t="str">
        <f t="shared" si="12"/>
        <v>-</v>
      </c>
    </row>
    <row r="57" spans="26:36" ht="12.75">
      <c r="Z57" s="120">
        <v>1100</v>
      </c>
      <c r="AA57" s="93">
        <v>922</v>
      </c>
      <c r="AB57" s="93">
        <v>1229</v>
      </c>
      <c r="AC57" s="93">
        <v>1597</v>
      </c>
      <c r="AD57" s="93">
        <v>2287</v>
      </c>
      <c r="AG57" s="121">
        <v>500</v>
      </c>
      <c r="AH57" s="122">
        <v>922</v>
      </c>
      <c r="AI57" s="122">
        <v>1229</v>
      </c>
      <c r="AJ57" s="101" t="str">
        <f t="shared" si="12"/>
        <v>-</v>
      </c>
    </row>
    <row r="58" spans="26:36" ht="12.75">
      <c r="Z58" s="120">
        <v>1200</v>
      </c>
      <c r="AA58" s="93">
        <v>1006</v>
      </c>
      <c r="AB58" s="93">
        <v>1340</v>
      </c>
      <c r="AC58" s="93">
        <v>1742</v>
      </c>
      <c r="AD58" s="93">
        <v>2495</v>
      </c>
      <c r="AG58" s="121">
        <v>500</v>
      </c>
      <c r="AH58" s="122">
        <v>1006</v>
      </c>
      <c r="AI58" s="122">
        <v>1340</v>
      </c>
      <c r="AJ58" s="101" t="str">
        <f t="shared" si="12"/>
        <v>-</v>
      </c>
    </row>
    <row r="59" spans="26:36" ht="12.75">
      <c r="Z59" s="120">
        <v>1400</v>
      </c>
      <c r="AA59" s="93">
        <v>1173</v>
      </c>
      <c r="AB59" s="93">
        <v>1564</v>
      </c>
      <c r="AC59" s="93">
        <v>2033</v>
      </c>
      <c r="AD59" s="93">
        <v>2911</v>
      </c>
      <c r="AG59" s="121">
        <v>500</v>
      </c>
      <c r="AH59" s="122">
        <v>1173</v>
      </c>
      <c r="AI59" s="122">
        <v>1564</v>
      </c>
      <c r="AJ59" s="101" t="str">
        <f t="shared" si="12"/>
        <v>-</v>
      </c>
    </row>
    <row r="60" spans="26:36" ht="12.75">
      <c r="Z60" s="120">
        <v>1600</v>
      </c>
      <c r="AA60" s="93">
        <v>1341</v>
      </c>
      <c r="AB60" s="93">
        <v>1787</v>
      </c>
      <c r="AC60" s="93">
        <v>2323</v>
      </c>
      <c r="AD60" s="93">
        <v>3326</v>
      </c>
      <c r="AG60" s="121">
        <v>500</v>
      </c>
      <c r="AH60" s="122">
        <v>1341</v>
      </c>
      <c r="AI60" s="122">
        <v>1787</v>
      </c>
      <c r="AJ60" s="101" t="str">
        <f t="shared" si="12"/>
        <v>-</v>
      </c>
    </row>
    <row r="61" spans="26:36" ht="12.75">
      <c r="Z61" s="120">
        <v>1800</v>
      </c>
      <c r="AA61" s="93">
        <v>1508</v>
      </c>
      <c r="AB61" s="93">
        <v>2011</v>
      </c>
      <c r="AC61" s="93">
        <v>2614</v>
      </c>
      <c r="AD61" s="93">
        <v>3742</v>
      </c>
      <c r="AG61" s="121">
        <v>500</v>
      </c>
      <c r="AH61" s="122">
        <v>1508</v>
      </c>
      <c r="AI61" s="122">
        <v>2011</v>
      </c>
      <c r="AJ61" s="101" t="str">
        <f t="shared" si="12"/>
        <v>-</v>
      </c>
    </row>
    <row r="62" spans="26:36" ht="12.75">
      <c r="Z62" s="120">
        <v>2000</v>
      </c>
      <c r="AA62" s="93">
        <v>1676</v>
      </c>
      <c r="AB62" s="93">
        <v>2234</v>
      </c>
      <c r="AC62" s="93">
        <v>2904</v>
      </c>
      <c r="AD62" s="93">
        <v>4158</v>
      </c>
      <c r="AG62" s="121">
        <v>500</v>
      </c>
      <c r="AH62" s="122">
        <v>1676</v>
      </c>
      <c r="AI62" s="122">
        <v>2234</v>
      </c>
      <c r="AJ62" s="101" t="str">
        <f t="shared" si="12"/>
        <v>-</v>
      </c>
    </row>
    <row r="63" spans="26:36" ht="12.75">
      <c r="Z63" s="120">
        <v>2300</v>
      </c>
      <c r="AA63" s="93">
        <v>1927</v>
      </c>
      <c r="AB63" s="93">
        <v>2569</v>
      </c>
      <c r="AC63" s="93">
        <v>3340</v>
      </c>
      <c r="AD63" s="93">
        <v>4782</v>
      </c>
      <c r="AG63" s="121">
        <v>500</v>
      </c>
      <c r="AH63" s="122">
        <v>1927</v>
      </c>
      <c r="AI63" s="122">
        <v>2569</v>
      </c>
      <c r="AJ63" s="101" t="str">
        <f t="shared" si="12"/>
        <v>-</v>
      </c>
    </row>
    <row r="64" spans="26:36" ht="12.75">
      <c r="Z64" s="120">
        <v>2600</v>
      </c>
      <c r="AA64" s="93">
        <v>2179</v>
      </c>
      <c r="AB64" s="93">
        <v>2904</v>
      </c>
      <c r="AC64" s="93">
        <v>3775</v>
      </c>
      <c r="AD64" s="93">
        <v>5405</v>
      </c>
      <c r="AG64" s="121">
        <v>500</v>
      </c>
      <c r="AH64" s="122">
        <v>2179</v>
      </c>
      <c r="AI64" s="122">
        <v>2904</v>
      </c>
      <c r="AJ64" s="101" t="str">
        <f t="shared" si="12"/>
        <v>-</v>
      </c>
    </row>
    <row r="65" spans="26:36" ht="12.75">
      <c r="Z65" s="120">
        <v>3000</v>
      </c>
      <c r="AA65" s="93">
        <v>2514</v>
      </c>
      <c r="AB65" s="93">
        <v>3351</v>
      </c>
      <c r="AC65" s="93">
        <v>4356</v>
      </c>
      <c r="AD65" s="93">
        <v>6237</v>
      </c>
      <c r="AG65" s="121">
        <v>500</v>
      </c>
      <c r="AH65" s="122">
        <v>2514</v>
      </c>
      <c r="AI65" s="122">
        <v>3351</v>
      </c>
      <c r="AJ65" s="101" t="str">
        <f t="shared" si="12"/>
        <v>-</v>
      </c>
    </row>
    <row r="66" spans="31:34" ht="12.75">
      <c r="AE66" s="115"/>
      <c r="AF66" s="115"/>
      <c r="AG66" s="121"/>
      <c r="AH66" s="122"/>
    </row>
    <row r="67" spans="26:34" ht="12.75">
      <c r="Z67" s="116" t="s">
        <v>106</v>
      </c>
      <c r="AA67" s="94"/>
      <c r="AB67" s="94"/>
      <c r="AC67" s="94"/>
      <c r="AD67" s="94"/>
      <c r="AG67" s="121"/>
      <c r="AH67" s="122"/>
    </row>
    <row r="68" spans="26:34" ht="12.75">
      <c r="Z68" s="93" t="s">
        <v>22</v>
      </c>
      <c r="AA68" s="120">
        <v>20</v>
      </c>
      <c r="AB68" s="120">
        <v>21</v>
      </c>
      <c r="AC68" s="120">
        <v>22</v>
      </c>
      <c r="AD68" s="120">
        <v>33</v>
      </c>
      <c r="AG68" s="121"/>
      <c r="AH68" s="122"/>
    </row>
    <row r="69" spans="26:34" ht="12.75">
      <c r="Z69" s="120">
        <v>0</v>
      </c>
      <c r="AA69" s="93">
        <v>0</v>
      </c>
      <c r="AB69" s="93">
        <v>0</v>
      </c>
      <c r="AC69" s="93">
        <v>0</v>
      </c>
      <c r="AD69" s="93">
        <v>0</v>
      </c>
      <c r="AG69" s="121"/>
      <c r="AH69" s="122"/>
    </row>
    <row r="70" spans="26:36" ht="12.75">
      <c r="Z70" s="120">
        <v>400</v>
      </c>
      <c r="AA70" s="93">
        <v>391</v>
      </c>
      <c r="AB70" s="93">
        <v>515</v>
      </c>
      <c r="AC70" s="93">
        <v>672</v>
      </c>
      <c r="AD70" s="93">
        <v>962</v>
      </c>
      <c r="AG70" s="121">
        <v>600</v>
      </c>
      <c r="AH70" s="122">
        <v>391</v>
      </c>
      <c r="AI70" s="122">
        <v>515</v>
      </c>
      <c r="AJ70" s="101" t="str">
        <f aca="true" t="shared" si="13" ref="AJ70:AJ85">IF(AB70=AI70,"-","POZOR")</f>
        <v>-</v>
      </c>
    </row>
    <row r="71" spans="26:36" ht="12.75">
      <c r="Z71" s="120">
        <v>500</v>
      </c>
      <c r="AA71" s="93">
        <v>489</v>
      </c>
      <c r="AB71" s="93">
        <v>644</v>
      </c>
      <c r="AC71" s="93">
        <v>840</v>
      </c>
      <c r="AD71" s="93">
        <v>1203</v>
      </c>
      <c r="AG71" s="121">
        <v>600</v>
      </c>
      <c r="AH71" s="122">
        <v>489</v>
      </c>
      <c r="AI71" s="122">
        <v>644</v>
      </c>
      <c r="AJ71" s="101" t="str">
        <f t="shared" si="13"/>
        <v>-</v>
      </c>
    </row>
    <row r="72" spans="26:36" ht="12.75">
      <c r="Z72" s="120">
        <v>600</v>
      </c>
      <c r="AA72" s="93">
        <v>587</v>
      </c>
      <c r="AB72" s="93">
        <v>773</v>
      </c>
      <c r="AC72" s="93">
        <v>1007</v>
      </c>
      <c r="AD72" s="93">
        <v>1444</v>
      </c>
      <c r="AG72" s="121">
        <v>600</v>
      </c>
      <c r="AH72" s="122">
        <v>587</v>
      </c>
      <c r="AI72" s="122">
        <v>773</v>
      </c>
      <c r="AJ72" s="101" t="str">
        <f t="shared" si="13"/>
        <v>-</v>
      </c>
    </row>
    <row r="73" spans="26:36" ht="12.75">
      <c r="Z73" s="120">
        <v>700</v>
      </c>
      <c r="AA73" s="93">
        <v>685</v>
      </c>
      <c r="AB73" s="93">
        <v>902</v>
      </c>
      <c r="AC73" s="93">
        <v>1175</v>
      </c>
      <c r="AD73" s="93">
        <v>1684</v>
      </c>
      <c r="AG73" s="121">
        <v>600</v>
      </c>
      <c r="AH73" s="122">
        <v>685</v>
      </c>
      <c r="AI73" s="122">
        <v>902</v>
      </c>
      <c r="AJ73" s="101" t="str">
        <f t="shared" si="13"/>
        <v>-</v>
      </c>
    </row>
    <row r="74" spans="26:36" ht="12.75">
      <c r="Z74" s="120">
        <v>800</v>
      </c>
      <c r="AA74" s="93">
        <v>782</v>
      </c>
      <c r="AB74" s="93">
        <v>1030</v>
      </c>
      <c r="AC74" s="93">
        <v>1343</v>
      </c>
      <c r="AD74" s="93">
        <v>1925</v>
      </c>
      <c r="AG74" s="121">
        <v>600</v>
      </c>
      <c r="AH74" s="122">
        <v>782</v>
      </c>
      <c r="AI74" s="122">
        <v>1030</v>
      </c>
      <c r="AJ74" s="101" t="str">
        <f t="shared" si="13"/>
        <v>-</v>
      </c>
    </row>
    <row r="75" spans="26:36" ht="12.75">
      <c r="Z75" s="120">
        <v>900</v>
      </c>
      <c r="AA75" s="93">
        <v>880</v>
      </c>
      <c r="AB75" s="93">
        <v>1159</v>
      </c>
      <c r="AC75" s="93">
        <v>1511</v>
      </c>
      <c r="AD75" s="93">
        <v>2165</v>
      </c>
      <c r="AG75" s="121">
        <v>600</v>
      </c>
      <c r="AH75" s="122">
        <v>880</v>
      </c>
      <c r="AI75" s="122">
        <v>1159</v>
      </c>
      <c r="AJ75" s="101" t="str">
        <f t="shared" si="13"/>
        <v>-</v>
      </c>
    </row>
    <row r="76" spans="26:36" ht="12.75">
      <c r="Z76" s="120">
        <v>1000</v>
      </c>
      <c r="AA76" s="93">
        <v>978</v>
      </c>
      <c r="AB76" s="93">
        <v>1288</v>
      </c>
      <c r="AC76" s="93">
        <v>1679</v>
      </c>
      <c r="AD76" s="93">
        <v>2406</v>
      </c>
      <c r="AG76" s="121">
        <v>600</v>
      </c>
      <c r="AH76" s="122">
        <v>978</v>
      </c>
      <c r="AI76" s="122">
        <v>1288</v>
      </c>
      <c r="AJ76" s="101" t="str">
        <f t="shared" si="13"/>
        <v>-</v>
      </c>
    </row>
    <row r="77" spans="26:36" ht="12.75">
      <c r="Z77" s="120">
        <v>1100</v>
      </c>
      <c r="AA77" s="93">
        <v>1076</v>
      </c>
      <c r="AB77" s="93">
        <v>1417</v>
      </c>
      <c r="AC77" s="93">
        <v>1847</v>
      </c>
      <c r="AD77" s="93">
        <v>2647</v>
      </c>
      <c r="AG77" s="121">
        <v>600</v>
      </c>
      <c r="AH77" s="122">
        <v>1076</v>
      </c>
      <c r="AI77" s="122">
        <v>1417</v>
      </c>
      <c r="AJ77" s="101" t="str">
        <f t="shared" si="13"/>
        <v>-</v>
      </c>
    </row>
    <row r="78" spans="26:36" ht="12.75">
      <c r="Z78" s="120">
        <v>1200</v>
      </c>
      <c r="AA78" s="93">
        <v>1174</v>
      </c>
      <c r="AB78" s="93">
        <v>1546</v>
      </c>
      <c r="AC78" s="93">
        <v>2015</v>
      </c>
      <c r="AD78" s="93">
        <v>2887</v>
      </c>
      <c r="AG78" s="121">
        <v>600</v>
      </c>
      <c r="AH78" s="122">
        <v>1174</v>
      </c>
      <c r="AI78" s="122">
        <v>1546</v>
      </c>
      <c r="AJ78" s="101" t="str">
        <f t="shared" si="13"/>
        <v>-</v>
      </c>
    </row>
    <row r="79" spans="26:36" ht="12.75">
      <c r="Z79" s="120">
        <v>1400</v>
      </c>
      <c r="AA79" s="93">
        <v>1369</v>
      </c>
      <c r="AB79" s="93">
        <v>1803</v>
      </c>
      <c r="AC79" s="93">
        <v>2351</v>
      </c>
      <c r="AD79" s="93">
        <v>3368</v>
      </c>
      <c r="AG79" s="121">
        <v>600</v>
      </c>
      <c r="AH79" s="122">
        <v>1369</v>
      </c>
      <c r="AI79" s="122">
        <v>1803</v>
      </c>
      <c r="AJ79" s="101" t="str">
        <f t="shared" si="13"/>
        <v>-</v>
      </c>
    </row>
    <row r="80" spans="26:36" ht="12.75">
      <c r="Z80" s="120">
        <v>1600</v>
      </c>
      <c r="AA80" s="93">
        <v>1565</v>
      </c>
      <c r="AB80" s="93">
        <v>2061</v>
      </c>
      <c r="AC80" s="93">
        <v>2686</v>
      </c>
      <c r="AD80" s="93">
        <v>3850</v>
      </c>
      <c r="AG80" s="121">
        <v>600</v>
      </c>
      <c r="AH80" s="122">
        <v>1565</v>
      </c>
      <c r="AI80" s="122">
        <v>2061</v>
      </c>
      <c r="AJ80" s="101" t="str">
        <f t="shared" si="13"/>
        <v>-</v>
      </c>
    </row>
    <row r="81" spans="26:36" ht="12.75">
      <c r="Z81" s="120">
        <v>1800</v>
      </c>
      <c r="AA81" s="93">
        <v>1760</v>
      </c>
      <c r="AB81" s="93">
        <v>2318</v>
      </c>
      <c r="AC81" s="93">
        <v>3022</v>
      </c>
      <c r="AD81" s="93">
        <v>4331</v>
      </c>
      <c r="AG81" s="121">
        <v>600</v>
      </c>
      <c r="AH81" s="122">
        <v>1760</v>
      </c>
      <c r="AI81" s="122">
        <v>2318</v>
      </c>
      <c r="AJ81" s="101" t="str">
        <f t="shared" si="13"/>
        <v>-</v>
      </c>
    </row>
    <row r="82" spans="26:36" ht="12.75">
      <c r="Z82" s="120">
        <v>2000</v>
      </c>
      <c r="AA82" s="93">
        <v>1956</v>
      </c>
      <c r="AB82" s="93">
        <v>2576</v>
      </c>
      <c r="AC82" s="93">
        <v>3358</v>
      </c>
      <c r="AD82" s="93">
        <v>4812</v>
      </c>
      <c r="AG82" s="121">
        <v>600</v>
      </c>
      <c r="AH82" s="122">
        <v>1956</v>
      </c>
      <c r="AI82" s="122">
        <v>2576</v>
      </c>
      <c r="AJ82" s="101" t="str">
        <f t="shared" si="13"/>
        <v>-</v>
      </c>
    </row>
    <row r="83" spans="26:36" ht="12.75">
      <c r="Z83" s="120">
        <v>2300</v>
      </c>
      <c r="AA83" s="93">
        <v>2249</v>
      </c>
      <c r="AB83" s="93">
        <v>2962</v>
      </c>
      <c r="AC83" s="93">
        <v>3862</v>
      </c>
      <c r="AD83" s="93">
        <v>5534</v>
      </c>
      <c r="AG83" s="121">
        <v>600</v>
      </c>
      <c r="AH83" s="122">
        <v>2249</v>
      </c>
      <c r="AI83" s="122">
        <v>2962</v>
      </c>
      <c r="AJ83" s="101" t="str">
        <f t="shared" si="13"/>
        <v>-</v>
      </c>
    </row>
    <row r="84" spans="26:36" ht="12.75">
      <c r="Z84" s="120">
        <v>2600</v>
      </c>
      <c r="AA84" s="93">
        <v>2543</v>
      </c>
      <c r="AB84" s="93">
        <v>3349</v>
      </c>
      <c r="AC84" s="93">
        <v>4365</v>
      </c>
      <c r="AD84" s="93">
        <v>6256</v>
      </c>
      <c r="AG84" s="121">
        <v>600</v>
      </c>
      <c r="AH84" s="122">
        <v>2543</v>
      </c>
      <c r="AI84" s="122">
        <v>3349</v>
      </c>
      <c r="AJ84" s="101" t="str">
        <f t="shared" si="13"/>
        <v>-</v>
      </c>
    </row>
    <row r="85" spans="26:36" ht="12.75">
      <c r="Z85" s="120">
        <v>3000</v>
      </c>
      <c r="AA85" s="93">
        <v>2934</v>
      </c>
      <c r="AB85" s="93">
        <v>3864</v>
      </c>
      <c r="AC85" s="93">
        <v>5037</v>
      </c>
      <c r="AD85" s="93">
        <v>7218</v>
      </c>
      <c r="AG85" s="121">
        <v>600</v>
      </c>
      <c r="AH85" s="122">
        <v>2934</v>
      </c>
      <c r="AI85" s="122">
        <v>3864</v>
      </c>
      <c r="AJ85" s="101" t="str">
        <f t="shared" si="13"/>
        <v>-</v>
      </c>
    </row>
    <row r="86" spans="31:34" ht="12.75">
      <c r="AE86" s="115"/>
      <c r="AF86" s="115"/>
      <c r="AG86" s="121"/>
      <c r="AH86" s="122"/>
    </row>
    <row r="87" spans="26:34" ht="12.75">
      <c r="Z87" s="116" t="s">
        <v>107</v>
      </c>
      <c r="AA87" s="94"/>
      <c r="AB87" s="94"/>
      <c r="AC87" s="94"/>
      <c r="AD87" s="94"/>
      <c r="AG87" s="121"/>
      <c r="AH87" s="122"/>
    </row>
    <row r="88" spans="26:34" ht="12.75">
      <c r="Z88" s="93" t="s">
        <v>22</v>
      </c>
      <c r="AA88" s="120">
        <v>20</v>
      </c>
      <c r="AB88" s="120">
        <v>21</v>
      </c>
      <c r="AC88" s="120">
        <v>22</v>
      </c>
      <c r="AD88" s="120">
        <v>33</v>
      </c>
      <c r="AG88" s="121"/>
      <c r="AH88" s="122"/>
    </row>
    <row r="89" spans="26:34" ht="12.75">
      <c r="Z89" s="120">
        <v>0</v>
      </c>
      <c r="AA89" s="93">
        <v>0</v>
      </c>
      <c r="AB89" s="93">
        <v>0</v>
      </c>
      <c r="AC89" s="93">
        <v>0</v>
      </c>
      <c r="AD89" s="93">
        <v>0</v>
      </c>
      <c r="AG89" s="121"/>
      <c r="AH89" s="122"/>
    </row>
    <row r="90" spans="26:36" ht="12.75">
      <c r="Z90" s="120">
        <v>400</v>
      </c>
      <c r="AA90" s="93">
        <v>559</v>
      </c>
      <c r="AB90" s="93">
        <v>702</v>
      </c>
      <c r="AC90" s="93">
        <v>925</v>
      </c>
      <c r="AD90" s="93">
        <v>1331</v>
      </c>
      <c r="AG90" s="121">
        <v>900</v>
      </c>
      <c r="AH90" s="122">
        <v>559</v>
      </c>
      <c r="AI90" s="122">
        <v>702</v>
      </c>
      <c r="AJ90" s="101" t="str">
        <f aca="true" t="shared" si="14" ref="AJ90:AJ105">IF(AB90=AI90,"-","POZOR")</f>
        <v>-</v>
      </c>
    </row>
    <row r="91" spans="26:36" ht="12.75">
      <c r="Z91" s="120">
        <v>500</v>
      </c>
      <c r="AA91" s="93">
        <v>699</v>
      </c>
      <c r="AB91" s="93">
        <v>877</v>
      </c>
      <c r="AC91" s="93">
        <v>1157</v>
      </c>
      <c r="AD91" s="93">
        <v>1664</v>
      </c>
      <c r="AG91" s="121">
        <v>900</v>
      </c>
      <c r="AH91" s="122">
        <v>699</v>
      </c>
      <c r="AI91" s="122">
        <v>877</v>
      </c>
      <c r="AJ91" s="101" t="str">
        <f t="shared" si="14"/>
        <v>-</v>
      </c>
    </row>
    <row r="92" spans="26:36" ht="12.75">
      <c r="Z92" s="120">
        <v>600</v>
      </c>
      <c r="AA92" s="93">
        <v>839</v>
      </c>
      <c r="AB92" s="93">
        <v>1052</v>
      </c>
      <c r="AC92" s="93">
        <v>1388</v>
      </c>
      <c r="AD92" s="93">
        <v>1997</v>
      </c>
      <c r="AG92" s="121">
        <v>900</v>
      </c>
      <c r="AH92" s="122">
        <v>839</v>
      </c>
      <c r="AI92" s="122">
        <v>1052</v>
      </c>
      <c r="AJ92" s="101" t="str">
        <f t="shared" si="14"/>
        <v>-</v>
      </c>
    </row>
    <row r="93" spans="26:36" ht="12.75">
      <c r="Z93" s="120">
        <v>700</v>
      </c>
      <c r="AA93" s="93">
        <v>979</v>
      </c>
      <c r="AB93" s="93">
        <v>1228</v>
      </c>
      <c r="AC93" s="93">
        <v>1619</v>
      </c>
      <c r="AD93" s="93">
        <v>2330</v>
      </c>
      <c r="AG93" s="121">
        <v>900</v>
      </c>
      <c r="AH93" s="122">
        <v>979</v>
      </c>
      <c r="AI93" s="122">
        <v>1228</v>
      </c>
      <c r="AJ93" s="101" t="str">
        <f t="shared" si="14"/>
        <v>-</v>
      </c>
    </row>
    <row r="94" spans="26:36" ht="12.75">
      <c r="Z94" s="120">
        <v>800</v>
      </c>
      <c r="AA94" s="93">
        <v>1118</v>
      </c>
      <c r="AB94" s="93">
        <v>1403</v>
      </c>
      <c r="AC94" s="93">
        <v>1850</v>
      </c>
      <c r="AD94" s="93">
        <v>2662</v>
      </c>
      <c r="AG94" s="121">
        <v>900</v>
      </c>
      <c r="AH94" s="122">
        <v>1118</v>
      </c>
      <c r="AI94" s="122">
        <v>1403</v>
      </c>
      <c r="AJ94" s="101" t="str">
        <f t="shared" si="14"/>
        <v>-</v>
      </c>
    </row>
    <row r="95" spans="26:36" ht="12.75">
      <c r="Z95" s="120">
        <v>900</v>
      </c>
      <c r="AA95" s="93">
        <v>1258</v>
      </c>
      <c r="AB95" s="93">
        <v>1579</v>
      </c>
      <c r="AC95" s="93">
        <v>2082</v>
      </c>
      <c r="AD95" s="93">
        <v>2995</v>
      </c>
      <c r="AG95" s="121">
        <v>900</v>
      </c>
      <c r="AH95" s="122">
        <v>1258</v>
      </c>
      <c r="AI95" s="122">
        <v>1579</v>
      </c>
      <c r="AJ95" s="101" t="str">
        <f t="shared" si="14"/>
        <v>-</v>
      </c>
    </row>
    <row r="96" spans="26:36" ht="12.75">
      <c r="Z96" s="120">
        <v>1000</v>
      </c>
      <c r="AA96" s="93">
        <v>1398</v>
      </c>
      <c r="AB96" s="93">
        <v>1754</v>
      </c>
      <c r="AC96" s="93">
        <v>2313</v>
      </c>
      <c r="AD96" s="93">
        <v>3328</v>
      </c>
      <c r="AG96" s="121">
        <v>900</v>
      </c>
      <c r="AH96" s="122">
        <v>1398</v>
      </c>
      <c r="AI96" s="122">
        <v>1754</v>
      </c>
      <c r="AJ96" s="101" t="str">
        <f t="shared" si="14"/>
        <v>-</v>
      </c>
    </row>
    <row r="97" spans="26:36" ht="12.75">
      <c r="Z97" s="120">
        <v>1100</v>
      </c>
      <c r="AA97" s="93">
        <v>1538</v>
      </c>
      <c r="AB97" s="93">
        <v>1929</v>
      </c>
      <c r="AC97" s="93">
        <v>2544</v>
      </c>
      <c r="AD97" s="93">
        <v>3661</v>
      </c>
      <c r="AG97" s="121">
        <v>900</v>
      </c>
      <c r="AH97" s="122">
        <v>1538</v>
      </c>
      <c r="AI97" s="122">
        <v>1929</v>
      </c>
      <c r="AJ97" s="101" t="str">
        <f t="shared" si="14"/>
        <v>-</v>
      </c>
    </row>
    <row r="98" spans="26:36" ht="12.75">
      <c r="Z98" s="120">
        <v>1200</v>
      </c>
      <c r="AA98" s="93">
        <v>1678</v>
      </c>
      <c r="AB98" s="93">
        <v>2105</v>
      </c>
      <c r="AC98" s="93">
        <v>2776</v>
      </c>
      <c r="AD98" s="93">
        <v>3994</v>
      </c>
      <c r="AG98" s="121">
        <v>900</v>
      </c>
      <c r="AH98" s="122">
        <v>1678</v>
      </c>
      <c r="AI98" s="122">
        <v>2105</v>
      </c>
      <c r="AJ98" s="101" t="str">
        <f t="shared" si="14"/>
        <v>-</v>
      </c>
    </row>
    <row r="99" spans="26:36" ht="12.75">
      <c r="Z99" s="120">
        <v>1400</v>
      </c>
      <c r="AA99" s="93">
        <v>1957</v>
      </c>
      <c r="AB99" s="93">
        <v>2456</v>
      </c>
      <c r="AC99" s="93">
        <v>3238</v>
      </c>
      <c r="AD99" s="93">
        <v>4659</v>
      </c>
      <c r="AG99" s="121">
        <v>900</v>
      </c>
      <c r="AH99" s="122">
        <v>1957</v>
      </c>
      <c r="AI99" s="122">
        <v>2456</v>
      </c>
      <c r="AJ99" s="101" t="str">
        <f t="shared" si="14"/>
        <v>-</v>
      </c>
    </row>
    <row r="100" spans="26:36" ht="12.75">
      <c r="Z100" s="120">
        <v>1600</v>
      </c>
      <c r="AA100" s="93">
        <v>2237</v>
      </c>
      <c r="AB100" s="93">
        <v>2806</v>
      </c>
      <c r="AC100" s="93">
        <v>3701</v>
      </c>
      <c r="AD100" s="93">
        <v>5325</v>
      </c>
      <c r="AG100" s="121">
        <v>900</v>
      </c>
      <c r="AH100" s="122">
        <v>2237</v>
      </c>
      <c r="AI100" s="122">
        <v>2806</v>
      </c>
      <c r="AJ100" s="101" t="str">
        <f t="shared" si="14"/>
        <v>-</v>
      </c>
    </row>
    <row r="101" spans="26:36" ht="12.75">
      <c r="Z101" s="120">
        <v>1800</v>
      </c>
      <c r="AA101" s="93">
        <v>2516</v>
      </c>
      <c r="AB101" s="93">
        <v>3157</v>
      </c>
      <c r="AC101" s="93">
        <v>4163</v>
      </c>
      <c r="AD101" s="93">
        <v>5990</v>
      </c>
      <c r="AG101" s="121">
        <v>900</v>
      </c>
      <c r="AH101" s="122">
        <v>2516</v>
      </c>
      <c r="AI101" s="122">
        <v>3157</v>
      </c>
      <c r="AJ101" s="101" t="str">
        <f t="shared" si="14"/>
        <v>-</v>
      </c>
    </row>
    <row r="102" spans="26:36" ht="12.75">
      <c r="Z102" s="120">
        <v>2000</v>
      </c>
      <c r="AA102" s="93">
        <v>2796</v>
      </c>
      <c r="AB102" s="93">
        <v>3508</v>
      </c>
      <c r="AC102" s="93">
        <v>4626</v>
      </c>
      <c r="AD102" s="93">
        <v>6656</v>
      </c>
      <c r="AG102" s="121">
        <v>900</v>
      </c>
      <c r="AH102" s="122">
        <v>2796</v>
      </c>
      <c r="AI102" s="122">
        <v>3508</v>
      </c>
      <c r="AJ102" s="101" t="str">
        <f t="shared" si="14"/>
        <v>-</v>
      </c>
    </row>
    <row r="103" spans="26:36" ht="12.75">
      <c r="Z103" s="120">
        <v>2300</v>
      </c>
      <c r="AA103" s="93">
        <v>3215</v>
      </c>
      <c r="AB103" s="93">
        <v>4034</v>
      </c>
      <c r="AC103" s="93">
        <v>5320</v>
      </c>
      <c r="AD103" s="93">
        <v>7654</v>
      </c>
      <c r="AG103" s="121">
        <v>900</v>
      </c>
      <c r="AH103" s="122">
        <v>3215</v>
      </c>
      <c r="AI103" s="122">
        <v>4034</v>
      </c>
      <c r="AJ103" s="101" t="str">
        <f t="shared" si="14"/>
        <v>-</v>
      </c>
    </row>
    <row r="104" spans="26:36" ht="12.75">
      <c r="Z104" s="120">
        <v>2600</v>
      </c>
      <c r="AA104" s="93">
        <v>3635</v>
      </c>
      <c r="AB104" s="93">
        <v>4560</v>
      </c>
      <c r="AC104" s="93">
        <v>6014</v>
      </c>
      <c r="AD104" s="93">
        <v>8653</v>
      </c>
      <c r="AG104" s="121">
        <v>900</v>
      </c>
      <c r="AH104" s="122">
        <v>3635</v>
      </c>
      <c r="AI104" s="122">
        <v>4560</v>
      </c>
      <c r="AJ104" s="101" t="str">
        <f t="shared" si="14"/>
        <v>-</v>
      </c>
    </row>
    <row r="105" spans="26:36" ht="12.75">
      <c r="Z105" s="120">
        <v>3000</v>
      </c>
      <c r="AA105" s="93">
        <v>4194</v>
      </c>
      <c r="AB105" s="93">
        <v>5262</v>
      </c>
      <c r="AC105" s="93">
        <v>6939</v>
      </c>
      <c r="AD105" s="93">
        <v>9984</v>
      </c>
      <c r="AG105" s="121">
        <v>900</v>
      </c>
      <c r="AH105" s="122">
        <v>4194</v>
      </c>
      <c r="AI105" s="122">
        <v>5262</v>
      </c>
      <c r="AJ105" s="101" t="str">
        <f t="shared" si="14"/>
        <v>-</v>
      </c>
    </row>
    <row r="106" spans="33:34" ht="12.75">
      <c r="AG106" s="121">
        <v>300</v>
      </c>
      <c r="AH106" s="122">
        <v>386</v>
      </c>
    </row>
    <row r="107" spans="33:34" ht="12.75">
      <c r="AG107" s="121">
        <v>300</v>
      </c>
      <c r="AH107" s="122">
        <v>483</v>
      </c>
    </row>
    <row r="108" spans="33:34" ht="12.75">
      <c r="AG108" s="121">
        <v>300</v>
      </c>
      <c r="AH108" s="122">
        <v>580</v>
      </c>
    </row>
    <row r="109" spans="33:34" ht="12.75">
      <c r="AG109" s="121">
        <v>300</v>
      </c>
      <c r="AH109" s="122">
        <v>676</v>
      </c>
    </row>
    <row r="110" spans="33:34" ht="12.75">
      <c r="AG110" s="121">
        <v>300</v>
      </c>
      <c r="AH110" s="122">
        <v>773</v>
      </c>
    </row>
    <row r="111" spans="33:34" ht="12.75">
      <c r="AG111" s="121">
        <v>300</v>
      </c>
      <c r="AH111" s="122">
        <v>869</v>
      </c>
    </row>
    <row r="112" spans="33:34" ht="12.75">
      <c r="AG112" s="121">
        <v>300</v>
      </c>
      <c r="AH112" s="122">
        <v>966</v>
      </c>
    </row>
    <row r="113" spans="33:34" ht="12.75">
      <c r="AG113" s="121">
        <v>300</v>
      </c>
      <c r="AH113" s="122">
        <v>1063</v>
      </c>
    </row>
    <row r="114" spans="33:34" ht="12.75">
      <c r="AG114" s="121">
        <v>300</v>
      </c>
      <c r="AH114" s="122">
        <v>1159</v>
      </c>
    </row>
    <row r="115" spans="33:34" ht="12.75">
      <c r="AG115" s="121">
        <v>300</v>
      </c>
      <c r="AH115" s="122">
        <v>1352</v>
      </c>
    </row>
    <row r="116" spans="33:34" ht="12.75">
      <c r="AG116" s="121">
        <v>300</v>
      </c>
      <c r="AH116" s="122">
        <v>1546</v>
      </c>
    </row>
    <row r="117" spans="33:34" ht="12.75">
      <c r="AG117" s="121">
        <v>300</v>
      </c>
      <c r="AH117" s="122">
        <v>1739</v>
      </c>
    </row>
    <row r="118" spans="33:34" ht="12.75">
      <c r="AG118" s="121">
        <v>300</v>
      </c>
      <c r="AH118" s="122">
        <v>1932</v>
      </c>
    </row>
    <row r="119" spans="33:34" ht="12.75">
      <c r="AG119" s="121">
        <v>300</v>
      </c>
      <c r="AH119" s="122">
        <v>2222</v>
      </c>
    </row>
    <row r="120" spans="33:34" ht="12.75">
      <c r="AG120" s="121">
        <v>300</v>
      </c>
      <c r="AH120" s="122">
        <v>2512</v>
      </c>
    </row>
    <row r="121" spans="33:34" ht="12.75">
      <c r="AG121" s="121">
        <v>300</v>
      </c>
      <c r="AH121" s="122">
        <v>2898</v>
      </c>
    </row>
    <row r="122" spans="33:34" ht="12.75">
      <c r="AG122" s="121">
        <v>400</v>
      </c>
      <c r="AH122" s="122">
        <v>486</v>
      </c>
    </row>
    <row r="123" spans="33:34" ht="12.75">
      <c r="AG123" s="121">
        <v>400</v>
      </c>
      <c r="AH123" s="122">
        <v>608</v>
      </c>
    </row>
    <row r="124" spans="33:34" ht="12.75">
      <c r="AG124" s="121">
        <v>400</v>
      </c>
      <c r="AH124" s="122">
        <v>730</v>
      </c>
    </row>
    <row r="125" spans="33:34" ht="12.75">
      <c r="AG125" s="121">
        <v>400</v>
      </c>
      <c r="AH125" s="122">
        <v>851</v>
      </c>
    </row>
    <row r="126" spans="33:34" ht="12.75">
      <c r="AG126" s="121">
        <v>400</v>
      </c>
      <c r="AH126" s="122">
        <v>973</v>
      </c>
    </row>
    <row r="127" spans="33:34" ht="12.75">
      <c r="AG127" s="121">
        <v>400</v>
      </c>
      <c r="AH127" s="122">
        <v>1094</v>
      </c>
    </row>
    <row r="128" spans="33:34" ht="12.75">
      <c r="AG128" s="121">
        <v>400</v>
      </c>
      <c r="AH128" s="122">
        <v>1216</v>
      </c>
    </row>
    <row r="129" spans="33:34" ht="12.75">
      <c r="AG129" s="121">
        <v>400</v>
      </c>
      <c r="AH129" s="122">
        <v>1338</v>
      </c>
    </row>
    <row r="130" spans="33:34" ht="12.75">
      <c r="AG130" s="121">
        <v>400</v>
      </c>
      <c r="AH130" s="122">
        <v>1459</v>
      </c>
    </row>
    <row r="131" spans="33:34" ht="12.75">
      <c r="AG131" s="121">
        <v>400</v>
      </c>
      <c r="AH131" s="122">
        <v>1702</v>
      </c>
    </row>
    <row r="132" spans="33:34" ht="12.75">
      <c r="AG132" s="121">
        <v>400</v>
      </c>
      <c r="AH132" s="122">
        <v>1946</v>
      </c>
    </row>
    <row r="133" spans="33:34" ht="12.75">
      <c r="AG133" s="121">
        <v>400</v>
      </c>
      <c r="AH133" s="122">
        <v>2189</v>
      </c>
    </row>
    <row r="134" spans="33:34" ht="12.75">
      <c r="AG134" s="121">
        <v>400</v>
      </c>
      <c r="AH134" s="122">
        <v>2432</v>
      </c>
    </row>
    <row r="135" spans="33:34" ht="12.75">
      <c r="AG135" s="121">
        <v>400</v>
      </c>
      <c r="AH135" s="122">
        <v>2797</v>
      </c>
    </row>
    <row r="136" spans="33:34" ht="12.75">
      <c r="AG136" s="121">
        <v>400</v>
      </c>
      <c r="AH136" s="122">
        <v>3162</v>
      </c>
    </row>
    <row r="137" spans="33:34" ht="12.75">
      <c r="AG137" s="121">
        <v>400</v>
      </c>
      <c r="AH137" s="122">
        <v>3648</v>
      </c>
    </row>
    <row r="138" spans="33:34" ht="12.75">
      <c r="AG138" s="121">
        <v>500</v>
      </c>
      <c r="AH138" s="122">
        <v>581</v>
      </c>
    </row>
    <row r="139" spans="33:34" ht="12.75">
      <c r="AG139" s="121">
        <v>500</v>
      </c>
      <c r="AH139" s="122">
        <v>726</v>
      </c>
    </row>
    <row r="140" spans="33:34" ht="12.75">
      <c r="AG140" s="121">
        <v>500</v>
      </c>
      <c r="AH140" s="122">
        <v>871</v>
      </c>
    </row>
    <row r="141" spans="33:34" ht="12.75">
      <c r="AG141" s="121">
        <v>500</v>
      </c>
      <c r="AH141" s="122">
        <v>1016</v>
      </c>
    </row>
    <row r="142" spans="33:34" ht="12.75">
      <c r="AG142" s="121">
        <v>500</v>
      </c>
      <c r="AH142" s="122">
        <v>1162</v>
      </c>
    </row>
    <row r="143" spans="33:34" ht="12.75">
      <c r="AG143" s="121">
        <v>500</v>
      </c>
      <c r="AH143" s="122">
        <v>1307</v>
      </c>
    </row>
    <row r="144" spans="33:34" ht="12.75">
      <c r="AG144" s="121">
        <v>500</v>
      </c>
      <c r="AH144" s="122">
        <v>1452</v>
      </c>
    </row>
    <row r="145" spans="33:34" ht="12.75">
      <c r="AG145" s="121">
        <v>500</v>
      </c>
      <c r="AH145" s="122">
        <v>1597</v>
      </c>
    </row>
    <row r="146" spans="33:34" ht="12.75">
      <c r="AG146" s="121">
        <v>500</v>
      </c>
      <c r="AH146" s="122">
        <v>1742</v>
      </c>
    </row>
    <row r="147" spans="33:34" ht="12.75">
      <c r="AG147" s="121">
        <v>500</v>
      </c>
      <c r="AH147" s="122">
        <v>2033</v>
      </c>
    </row>
    <row r="148" spans="33:34" ht="12.75">
      <c r="AG148" s="121">
        <v>500</v>
      </c>
      <c r="AH148" s="122">
        <v>2323</v>
      </c>
    </row>
    <row r="149" spans="33:34" ht="12.75">
      <c r="AG149" s="121">
        <v>500</v>
      </c>
      <c r="AH149" s="122">
        <v>2614</v>
      </c>
    </row>
    <row r="150" spans="33:34" ht="12.75">
      <c r="AG150" s="121">
        <v>500</v>
      </c>
      <c r="AH150" s="122">
        <v>2904</v>
      </c>
    </row>
    <row r="151" spans="33:34" ht="12.75">
      <c r="AG151" s="121">
        <v>500</v>
      </c>
      <c r="AH151" s="122">
        <v>3340</v>
      </c>
    </row>
    <row r="152" spans="33:34" ht="12.75">
      <c r="AG152" s="121">
        <v>500</v>
      </c>
      <c r="AH152" s="122">
        <v>3775</v>
      </c>
    </row>
    <row r="153" spans="33:34" ht="12.75">
      <c r="AG153" s="121">
        <v>500</v>
      </c>
      <c r="AH153" s="122">
        <v>4356</v>
      </c>
    </row>
    <row r="154" spans="33:34" ht="12.75">
      <c r="AG154" s="121">
        <v>600</v>
      </c>
      <c r="AH154" s="122">
        <v>672</v>
      </c>
    </row>
    <row r="155" spans="33:34" ht="12.75">
      <c r="AG155" s="121">
        <v>600</v>
      </c>
      <c r="AH155" s="122">
        <v>840</v>
      </c>
    </row>
    <row r="156" spans="33:34" ht="12.75">
      <c r="AG156" s="121">
        <v>600</v>
      </c>
      <c r="AH156" s="122">
        <v>1007</v>
      </c>
    </row>
    <row r="157" spans="33:34" ht="12.75">
      <c r="AG157" s="121">
        <v>600</v>
      </c>
      <c r="AH157" s="122">
        <v>1175</v>
      </c>
    </row>
    <row r="158" spans="33:34" ht="12.75">
      <c r="AG158" s="121">
        <v>600</v>
      </c>
      <c r="AH158" s="122">
        <v>1343</v>
      </c>
    </row>
    <row r="159" spans="33:34" ht="12.75">
      <c r="AG159" s="121">
        <v>600</v>
      </c>
      <c r="AH159" s="122">
        <v>1511</v>
      </c>
    </row>
    <row r="160" spans="33:34" ht="12.75">
      <c r="AG160" s="121">
        <v>600</v>
      </c>
      <c r="AH160" s="122">
        <v>1679</v>
      </c>
    </row>
    <row r="161" spans="33:34" ht="12.75">
      <c r="AG161" s="121">
        <v>600</v>
      </c>
      <c r="AH161" s="122">
        <v>1847</v>
      </c>
    </row>
    <row r="162" spans="33:34" ht="12.75">
      <c r="AG162" s="121">
        <v>600</v>
      </c>
      <c r="AH162" s="122">
        <v>2015</v>
      </c>
    </row>
    <row r="163" spans="33:34" ht="12.75">
      <c r="AG163" s="121">
        <v>600</v>
      </c>
      <c r="AH163" s="122">
        <v>2351</v>
      </c>
    </row>
    <row r="164" spans="33:34" ht="12.75">
      <c r="AG164" s="121">
        <v>600</v>
      </c>
      <c r="AH164" s="122">
        <v>2686</v>
      </c>
    </row>
    <row r="165" spans="33:34" ht="12.75">
      <c r="AG165" s="121">
        <v>600</v>
      </c>
      <c r="AH165" s="122">
        <v>3022</v>
      </c>
    </row>
    <row r="166" spans="33:34" ht="12.75">
      <c r="AG166" s="121">
        <v>600</v>
      </c>
      <c r="AH166" s="122">
        <v>3358</v>
      </c>
    </row>
    <row r="167" spans="33:34" ht="12.75">
      <c r="AG167" s="121">
        <v>600</v>
      </c>
      <c r="AH167" s="122">
        <v>3862</v>
      </c>
    </row>
    <row r="168" spans="33:34" ht="12.75">
      <c r="AG168" s="121">
        <v>600</v>
      </c>
      <c r="AH168" s="122">
        <v>4365</v>
      </c>
    </row>
    <row r="169" spans="33:34" ht="12.75">
      <c r="AG169" s="121">
        <v>600</v>
      </c>
      <c r="AH169" s="122">
        <v>5037</v>
      </c>
    </row>
    <row r="170" spans="33:34" ht="12.75">
      <c r="AG170" s="121">
        <v>900</v>
      </c>
      <c r="AH170" s="122">
        <v>925</v>
      </c>
    </row>
    <row r="171" spans="33:34" ht="12.75">
      <c r="AG171" s="121">
        <v>900</v>
      </c>
      <c r="AH171" s="122">
        <v>1157</v>
      </c>
    </row>
    <row r="172" spans="33:34" ht="12.75">
      <c r="AG172" s="121">
        <v>900</v>
      </c>
      <c r="AH172" s="122">
        <v>1388</v>
      </c>
    </row>
    <row r="173" spans="33:34" ht="12.75">
      <c r="AG173" s="121">
        <v>900</v>
      </c>
      <c r="AH173" s="122">
        <v>1619</v>
      </c>
    </row>
    <row r="174" spans="33:34" ht="12.75">
      <c r="AG174" s="121">
        <v>900</v>
      </c>
      <c r="AH174" s="122">
        <v>1850</v>
      </c>
    </row>
    <row r="175" spans="33:34" ht="12.75">
      <c r="AG175" s="121">
        <v>900</v>
      </c>
      <c r="AH175" s="122">
        <v>2082</v>
      </c>
    </row>
    <row r="176" spans="33:34" ht="12.75">
      <c r="AG176" s="121">
        <v>900</v>
      </c>
      <c r="AH176" s="122">
        <v>2313</v>
      </c>
    </row>
    <row r="177" spans="33:34" ht="12.75">
      <c r="AG177" s="121">
        <v>900</v>
      </c>
      <c r="AH177" s="122">
        <v>2544</v>
      </c>
    </row>
    <row r="178" spans="33:34" ht="12.75">
      <c r="AG178" s="121">
        <v>900</v>
      </c>
      <c r="AH178" s="122">
        <v>2776</v>
      </c>
    </row>
    <row r="179" spans="33:34" ht="12.75">
      <c r="AG179" s="121">
        <v>900</v>
      </c>
      <c r="AH179" s="122">
        <v>3238</v>
      </c>
    </row>
    <row r="180" spans="33:34" ht="12.75">
      <c r="AG180" s="121">
        <v>900</v>
      </c>
      <c r="AH180" s="122">
        <v>3701</v>
      </c>
    </row>
    <row r="181" spans="33:34" ht="12.75">
      <c r="AG181" s="121">
        <v>900</v>
      </c>
      <c r="AH181" s="122">
        <v>4163</v>
      </c>
    </row>
    <row r="182" spans="33:34" ht="12.75">
      <c r="AG182" s="121">
        <v>900</v>
      </c>
      <c r="AH182" s="122">
        <v>4626</v>
      </c>
    </row>
    <row r="183" spans="33:34" ht="12.75">
      <c r="AG183" s="121">
        <v>900</v>
      </c>
      <c r="AH183" s="122">
        <v>5320</v>
      </c>
    </row>
    <row r="184" spans="33:34" ht="12.75">
      <c r="AG184" s="121">
        <v>900</v>
      </c>
      <c r="AH184" s="122">
        <v>6014</v>
      </c>
    </row>
    <row r="185" spans="33:34" ht="12.75">
      <c r="AG185" s="121">
        <v>900</v>
      </c>
      <c r="AH185" s="122">
        <v>6939</v>
      </c>
    </row>
    <row r="186" spans="33:34" ht="12.75">
      <c r="AG186" s="121">
        <v>300</v>
      </c>
      <c r="AH186" s="122">
        <v>552</v>
      </c>
    </row>
    <row r="187" spans="33:34" ht="12.75">
      <c r="AG187" s="121">
        <v>300</v>
      </c>
      <c r="AH187" s="122">
        <v>690</v>
      </c>
    </row>
    <row r="188" spans="33:34" ht="12.75">
      <c r="AG188" s="121">
        <v>300</v>
      </c>
      <c r="AH188" s="122">
        <v>827</v>
      </c>
    </row>
    <row r="189" spans="33:34" ht="12.75">
      <c r="AG189" s="121">
        <v>300</v>
      </c>
      <c r="AH189" s="122">
        <v>965</v>
      </c>
    </row>
    <row r="190" spans="33:34" ht="12.75">
      <c r="AG190" s="121">
        <v>300</v>
      </c>
      <c r="AH190" s="122">
        <v>1103</v>
      </c>
    </row>
    <row r="191" spans="33:34" ht="12.75">
      <c r="AG191" s="121">
        <v>300</v>
      </c>
      <c r="AH191" s="122">
        <v>1241</v>
      </c>
    </row>
    <row r="192" spans="33:34" ht="12.75">
      <c r="AG192" s="121">
        <v>300</v>
      </c>
      <c r="AH192" s="122">
        <v>1379</v>
      </c>
    </row>
    <row r="193" spans="33:34" ht="12.75">
      <c r="AG193" s="121">
        <v>300</v>
      </c>
      <c r="AH193" s="122">
        <v>1517</v>
      </c>
    </row>
    <row r="194" spans="33:34" ht="12.75">
      <c r="AG194" s="121">
        <v>300</v>
      </c>
      <c r="AH194" s="122">
        <v>1655</v>
      </c>
    </row>
    <row r="195" spans="33:34" ht="12.75">
      <c r="AG195" s="121">
        <v>300</v>
      </c>
      <c r="AH195" s="122">
        <v>1931</v>
      </c>
    </row>
    <row r="196" spans="33:34" ht="12.75">
      <c r="AG196" s="121">
        <v>300</v>
      </c>
      <c r="AH196" s="122">
        <v>2206</v>
      </c>
    </row>
    <row r="197" spans="33:34" ht="12.75">
      <c r="AG197" s="121">
        <v>300</v>
      </c>
      <c r="AH197" s="122">
        <v>2482</v>
      </c>
    </row>
    <row r="198" spans="33:34" ht="12.75">
      <c r="AG198" s="121">
        <v>300</v>
      </c>
      <c r="AH198" s="122">
        <v>2758</v>
      </c>
    </row>
    <row r="199" spans="33:34" ht="12.75">
      <c r="AG199" s="121">
        <v>300</v>
      </c>
      <c r="AH199" s="122">
        <v>3172</v>
      </c>
    </row>
    <row r="200" spans="33:34" ht="12.75">
      <c r="AG200" s="121">
        <v>300</v>
      </c>
      <c r="AH200" s="122">
        <v>3585</v>
      </c>
    </row>
    <row r="201" spans="33:34" ht="12.75">
      <c r="AG201" s="121">
        <v>300</v>
      </c>
      <c r="AH201" s="122">
        <v>4137</v>
      </c>
    </row>
    <row r="202" spans="33:34" ht="12.75">
      <c r="AG202" s="121">
        <v>400</v>
      </c>
      <c r="AH202" s="122">
        <v>695</v>
      </c>
    </row>
    <row r="203" spans="33:34" ht="12.75">
      <c r="AG203" s="121">
        <v>400</v>
      </c>
      <c r="AH203" s="122">
        <v>869</v>
      </c>
    </row>
    <row r="204" spans="33:34" ht="12.75">
      <c r="AG204" s="121">
        <v>400</v>
      </c>
      <c r="AH204" s="122">
        <v>1043</v>
      </c>
    </row>
    <row r="205" spans="33:34" ht="12.75">
      <c r="AG205" s="121">
        <v>400</v>
      </c>
      <c r="AH205" s="122">
        <v>1217</v>
      </c>
    </row>
    <row r="206" spans="33:34" ht="12.75">
      <c r="AG206" s="121">
        <v>400</v>
      </c>
      <c r="AH206" s="122">
        <v>1390</v>
      </c>
    </row>
    <row r="207" spans="33:34" ht="12.75">
      <c r="AG207" s="121">
        <v>400</v>
      </c>
      <c r="AH207" s="122">
        <v>1564</v>
      </c>
    </row>
    <row r="208" spans="33:34" ht="12.75">
      <c r="AG208" s="121">
        <v>400</v>
      </c>
      <c r="AH208" s="122">
        <v>1738</v>
      </c>
    </row>
    <row r="209" spans="33:34" ht="12.75">
      <c r="AG209" s="121">
        <v>400</v>
      </c>
      <c r="AH209" s="122">
        <v>1912</v>
      </c>
    </row>
    <row r="210" spans="33:34" ht="12.75">
      <c r="AG210" s="121">
        <v>400</v>
      </c>
      <c r="AH210" s="122">
        <v>2086</v>
      </c>
    </row>
    <row r="211" spans="33:34" ht="12.75">
      <c r="AG211" s="121">
        <v>400</v>
      </c>
      <c r="AH211" s="122">
        <v>2433</v>
      </c>
    </row>
    <row r="212" spans="33:34" ht="12.75">
      <c r="AG212" s="121">
        <v>400</v>
      </c>
      <c r="AH212" s="122">
        <v>2781</v>
      </c>
    </row>
    <row r="213" spans="33:34" ht="12.75">
      <c r="AG213" s="121">
        <v>400</v>
      </c>
      <c r="AH213" s="122">
        <v>3128</v>
      </c>
    </row>
    <row r="214" spans="33:34" ht="12.75">
      <c r="AG214" s="121">
        <v>400</v>
      </c>
      <c r="AH214" s="122">
        <v>3476</v>
      </c>
    </row>
    <row r="215" spans="33:34" ht="12.75">
      <c r="AG215" s="121">
        <v>400</v>
      </c>
      <c r="AH215" s="122">
        <v>3997</v>
      </c>
    </row>
    <row r="216" spans="33:34" ht="12.75">
      <c r="AG216" s="121">
        <v>400</v>
      </c>
      <c r="AH216" s="122">
        <v>4519</v>
      </c>
    </row>
    <row r="217" spans="33:34" ht="12.75">
      <c r="AG217" s="121">
        <v>400</v>
      </c>
      <c r="AH217" s="122">
        <v>5214</v>
      </c>
    </row>
    <row r="218" spans="33:34" ht="12.75">
      <c r="AG218" s="121">
        <v>500</v>
      </c>
      <c r="AH218" s="122">
        <v>832</v>
      </c>
    </row>
    <row r="219" spans="33:34" ht="12.75">
      <c r="AG219" s="121">
        <v>500</v>
      </c>
      <c r="AH219" s="122">
        <v>1040</v>
      </c>
    </row>
    <row r="220" spans="33:34" ht="12.75">
      <c r="AG220" s="121">
        <v>500</v>
      </c>
      <c r="AH220" s="122">
        <v>1247</v>
      </c>
    </row>
    <row r="221" spans="33:34" ht="12.75">
      <c r="AG221" s="121">
        <v>500</v>
      </c>
      <c r="AH221" s="122">
        <v>1455</v>
      </c>
    </row>
    <row r="222" spans="33:34" ht="12.75">
      <c r="AG222" s="121">
        <v>500</v>
      </c>
      <c r="AH222" s="122">
        <v>1663</v>
      </c>
    </row>
    <row r="223" spans="33:34" ht="12.75">
      <c r="AG223" s="121">
        <v>500</v>
      </c>
      <c r="AH223" s="122">
        <v>1871</v>
      </c>
    </row>
    <row r="224" spans="33:34" ht="12.75">
      <c r="AG224" s="121">
        <v>500</v>
      </c>
      <c r="AH224" s="122">
        <v>2079</v>
      </c>
    </row>
    <row r="225" spans="33:34" ht="12.75">
      <c r="AG225" s="121">
        <v>500</v>
      </c>
      <c r="AH225" s="122">
        <v>2287</v>
      </c>
    </row>
    <row r="226" spans="33:34" ht="12.75">
      <c r="AG226" s="121">
        <v>500</v>
      </c>
      <c r="AH226" s="122">
        <v>2495</v>
      </c>
    </row>
    <row r="227" spans="33:34" ht="12.75">
      <c r="AG227" s="121">
        <v>500</v>
      </c>
      <c r="AH227" s="122">
        <v>2911</v>
      </c>
    </row>
    <row r="228" spans="33:34" ht="12.75">
      <c r="AG228" s="121">
        <v>500</v>
      </c>
      <c r="AH228" s="122">
        <v>3326</v>
      </c>
    </row>
    <row r="229" spans="33:34" ht="12.75">
      <c r="AG229" s="121">
        <v>500</v>
      </c>
      <c r="AH229" s="122">
        <v>3742</v>
      </c>
    </row>
    <row r="230" spans="33:34" ht="12.75">
      <c r="AG230" s="121">
        <v>500</v>
      </c>
      <c r="AH230" s="122">
        <v>4158</v>
      </c>
    </row>
    <row r="231" spans="33:34" ht="12.75">
      <c r="AG231" s="121">
        <v>500</v>
      </c>
      <c r="AH231" s="122">
        <v>4782</v>
      </c>
    </row>
    <row r="232" spans="33:34" ht="12.75">
      <c r="AG232" s="121">
        <v>500</v>
      </c>
      <c r="AH232" s="122">
        <v>5405</v>
      </c>
    </row>
    <row r="233" spans="33:34" ht="12.75">
      <c r="AG233" s="121">
        <v>500</v>
      </c>
      <c r="AH233" s="122">
        <v>6237</v>
      </c>
    </row>
    <row r="234" spans="33:34" ht="12.75">
      <c r="AG234" s="121">
        <v>600</v>
      </c>
      <c r="AH234" s="122">
        <v>962</v>
      </c>
    </row>
    <row r="235" spans="33:34" ht="12.75">
      <c r="AG235" s="121">
        <v>600</v>
      </c>
      <c r="AH235" s="122">
        <v>1203</v>
      </c>
    </row>
    <row r="236" spans="33:34" ht="12.75">
      <c r="AG236" s="121">
        <v>600</v>
      </c>
      <c r="AH236" s="122">
        <v>1444</v>
      </c>
    </row>
    <row r="237" spans="33:34" ht="12.75">
      <c r="AG237" s="121">
        <v>600</v>
      </c>
      <c r="AH237" s="122">
        <v>1684</v>
      </c>
    </row>
    <row r="238" spans="33:34" ht="12.75">
      <c r="AG238" s="121">
        <v>600</v>
      </c>
      <c r="AH238" s="122">
        <v>1925</v>
      </c>
    </row>
    <row r="239" spans="33:34" ht="12.75">
      <c r="AG239" s="121">
        <v>600</v>
      </c>
      <c r="AH239" s="122">
        <v>2165</v>
      </c>
    </row>
    <row r="240" spans="33:34" ht="12.75">
      <c r="AG240" s="121">
        <v>600</v>
      </c>
      <c r="AH240" s="122">
        <v>2406</v>
      </c>
    </row>
    <row r="241" spans="33:34" ht="12.75">
      <c r="AG241" s="121">
        <v>600</v>
      </c>
      <c r="AH241" s="122">
        <v>2647</v>
      </c>
    </row>
    <row r="242" spans="33:34" ht="12.75">
      <c r="AG242" s="121">
        <v>600</v>
      </c>
      <c r="AH242" s="122">
        <v>2887</v>
      </c>
    </row>
    <row r="243" spans="33:34" ht="12.75">
      <c r="AG243" s="121">
        <v>600</v>
      </c>
      <c r="AH243" s="122">
        <v>3368</v>
      </c>
    </row>
    <row r="244" spans="33:34" ht="12.75">
      <c r="AG244" s="121">
        <v>600</v>
      </c>
      <c r="AH244" s="122">
        <v>3850</v>
      </c>
    </row>
    <row r="245" spans="33:34" ht="12.75">
      <c r="AG245" s="121">
        <v>600</v>
      </c>
      <c r="AH245" s="122">
        <v>4331</v>
      </c>
    </row>
    <row r="246" spans="33:34" ht="12.75">
      <c r="AG246" s="121">
        <v>600</v>
      </c>
      <c r="AH246" s="122">
        <v>4812</v>
      </c>
    </row>
    <row r="247" spans="33:34" ht="12.75">
      <c r="AG247" s="121">
        <v>600</v>
      </c>
      <c r="AH247" s="122">
        <v>5534</v>
      </c>
    </row>
    <row r="248" spans="33:34" ht="12.75">
      <c r="AG248" s="121">
        <v>600</v>
      </c>
      <c r="AH248" s="122">
        <v>6256</v>
      </c>
    </row>
    <row r="249" spans="33:34" ht="12.75">
      <c r="AG249" s="121">
        <v>600</v>
      </c>
      <c r="AH249" s="122">
        <v>7218</v>
      </c>
    </row>
    <row r="250" spans="33:34" ht="12.75">
      <c r="AG250" s="121">
        <v>900</v>
      </c>
      <c r="AH250" s="122">
        <v>1331</v>
      </c>
    </row>
    <row r="251" spans="33:34" ht="12.75">
      <c r="AG251" s="121">
        <v>900</v>
      </c>
      <c r="AH251" s="122">
        <v>1664</v>
      </c>
    </row>
    <row r="252" spans="33:34" ht="12.75">
      <c r="AG252" s="121">
        <v>900</v>
      </c>
      <c r="AH252" s="122">
        <v>1997</v>
      </c>
    </row>
    <row r="253" spans="33:34" ht="12.75">
      <c r="AG253" s="121">
        <v>900</v>
      </c>
      <c r="AH253" s="122">
        <v>2330</v>
      </c>
    </row>
    <row r="254" spans="33:34" ht="12.75">
      <c r="AG254" s="121">
        <v>900</v>
      </c>
      <c r="AH254" s="122">
        <v>2662</v>
      </c>
    </row>
    <row r="255" spans="33:34" ht="12.75">
      <c r="AG255" s="121">
        <v>900</v>
      </c>
      <c r="AH255" s="122">
        <v>2995</v>
      </c>
    </row>
    <row r="256" spans="33:34" ht="12.75">
      <c r="AG256" s="121">
        <v>900</v>
      </c>
      <c r="AH256" s="122">
        <v>3328</v>
      </c>
    </row>
    <row r="257" spans="33:34" ht="12.75">
      <c r="AG257" s="121">
        <v>900</v>
      </c>
      <c r="AH257" s="122">
        <v>3661</v>
      </c>
    </row>
    <row r="258" spans="33:34" ht="12.75">
      <c r="AG258" s="121">
        <v>900</v>
      </c>
      <c r="AH258" s="122">
        <v>3994</v>
      </c>
    </row>
    <row r="259" spans="33:34" ht="12.75">
      <c r="AG259" s="121">
        <v>900</v>
      </c>
      <c r="AH259" s="122">
        <v>4659</v>
      </c>
    </row>
    <row r="260" spans="33:34" ht="12.75">
      <c r="AG260" s="121">
        <v>900</v>
      </c>
      <c r="AH260" s="122">
        <v>5325</v>
      </c>
    </row>
    <row r="261" spans="33:34" ht="12.75">
      <c r="AG261" s="121">
        <v>900</v>
      </c>
      <c r="AH261" s="122">
        <v>5990</v>
      </c>
    </row>
    <row r="262" spans="33:34" ht="12.75">
      <c r="AG262" s="121">
        <v>900</v>
      </c>
      <c r="AH262" s="122">
        <v>6656</v>
      </c>
    </row>
    <row r="263" spans="33:34" ht="12.75">
      <c r="AG263" s="121">
        <v>900</v>
      </c>
      <c r="AH263" s="122">
        <v>7654</v>
      </c>
    </row>
    <row r="264" spans="33:34" ht="12.75">
      <c r="AG264" s="121">
        <v>900</v>
      </c>
      <c r="AH264" s="122">
        <v>8653</v>
      </c>
    </row>
    <row r="265" spans="33:34" ht="12.75">
      <c r="AG265" s="121">
        <v>900</v>
      </c>
      <c r="AH265" s="122">
        <v>9984</v>
      </c>
    </row>
  </sheetData>
  <sheetProtection password="DC73" sheet="1" objects="1" scenarios="1"/>
  <mergeCells count="21">
    <mergeCell ref="A14:B14"/>
    <mergeCell ref="D8:D9"/>
    <mergeCell ref="A13:B13"/>
    <mergeCell ref="A8:B8"/>
    <mergeCell ref="A20:B20"/>
    <mergeCell ref="A6:B6"/>
    <mergeCell ref="A16:B16"/>
    <mergeCell ref="A17:B17"/>
    <mergeCell ref="A18:B18"/>
    <mergeCell ref="A19:B19"/>
    <mergeCell ref="A12:B12"/>
    <mergeCell ref="A9:B9"/>
    <mergeCell ref="A15:B15"/>
    <mergeCell ref="A11:B11"/>
    <mergeCell ref="A10:B10"/>
    <mergeCell ref="A3:Q3"/>
    <mergeCell ref="A4:Q4"/>
    <mergeCell ref="C8:C9"/>
    <mergeCell ref="G7:Q7"/>
    <mergeCell ref="E8:E9"/>
    <mergeCell ref="C7:E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skrivanek</dc:creator>
  <cp:keywords/>
  <dc:description/>
  <cp:lastModifiedBy>LIPOVICA</cp:lastModifiedBy>
  <cp:lastPrinted>2011-02-04T08:55:31Z</cp:lastPrinted>
  <dcterms:created xsi:type="dcterms:W3CDTF">2010-05-26T09:54:53Z</dcterms:created>
  <dcterms:modified xsi:type="dcterms:W3CDTF">2016-11-06T15:40:47Z</dcterms:modified>
  <cp:category/>
  <cp:version/>
  <cp:contentType/>
  <cp:contentStatus/>
</cp:coreProperties>
</file>